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ddleback520-my.sharepoint.com/personal/joe_saddleback_nz/Documents/Saddleback/202210002 - Hutchinson Development/3_SPP Submission and Evidence/10_Hearing December 2023/03_Final Yield/"/>
    </mc:Choice>
  </mc:AlternateContent>
  <xr:revisionPtr revIDLastSave="0" documentId="8_{A7786CEC-BB08-E94B-AFAB-70B173587170}" xr6:coauthVersionLast="47" xr6:coauthVersionMax="47" xr10:uidLastSave="{00000000-0000-0000-0000-000000000000}"/>
  <bookViews>
    <workbookView xWindow="30240" yWindow="500" windowWidth="38400" windowHeight="20100" xr2:uid="{CF79106D-4207-41C9-95C8-AAFDB21A2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6" i="1"/>
  <c r="H17" i="1"/>
  <c r="H18" i="1"/>
  <c r="H19" i="1"/>
  <c r="H21" i="1"/>
  <c r="H22" i="1"/>
  <c r="H23" i="1"/>
  <c r="H25" i="1"/>
  <c r="H26" i="1"/>
  <c r="H27" i="1"/>
  <c r="H28" i="1"/>
  <c r="H10" i="1"/>
  <c r="E32" i="1"/>
  <c r="J6" i="1" s="1"/>
  <c r="K6" i="1" s="1"/>
  <c r="E29" i="1"/>
  <c r="D28" i="1"/>
  <c r="F28" i="1" s="1"/>
  <c r="D27" i="1"/>
  <c r="F27" i="1" s="1"/>
  <c r="D26" i="1"/>
  <c r="F26" i="1" s="1"/>
  <c r="D25" i="1"/>
  <c r="F25" i="1" s="1"/>
  <c r="D23" i="1"/>
  <c r="F23" i="1" s="1"/>
  <c r="D22" i="1"/>
  <c r="F22" i="1" s="1"/>
  <c r="D21" i="1"/>
  <c r="F21" i="1" s="1"/>
  <c r="D19" i="1"/>
  <c r="F19" i="1" s="1"/>
  <c r="D18" i="1"/>
  <c r="F18" i="1" s="1"/>
  <c r="D17" i="1"/>
  <c r="F17" i="1" s="1"/>
  <c r="D16" i="1"/>
  <c r="F16" i="1" s="1"/>
  <c r="D14" i="1"/>
  <c r="F14" i="1" s="1"/>
  <c r="D13" i="1"/>
  <c r="F13" i="1" s="1"/>
  <c r="D12" i="1"/>
  <c r="F12" i="1" s="1"/>
  <c r="D11" i="1"/>
  <c r="F11" i="1" s="1"/>
  <c r="D10" i="1"/>
  <c r="F10" i="1" s="1"/>
  <c r="I19" i="1" l="1"/>
  <c r="J19" i="1" s="1"/>
  <c r="K19" i="1" s="1"/>
  <c r="I18" i="1"/>
  <c r="J18" i="1" s="1"/>
  <c r="K18" i="1" s="1"/>
  <c r="I27" i="1"/>
  <c r="J27" i="1" s="1"/>
  <c r="K27" i="1" s="1"/>
  <c r="I17" i="1"/>
  <c r="J17" i="1" s="1"/>
  <c r="K17" i="1" s="1"/>
  <c r="I28" i="1"/>
  <c r="J28" i="1" s="1"/>
  <c r="K28" i="1" s="1"/>
  <c r="I16" i="1"/>
  <c r="J16" i="1" s="1"/>
  <c r="K16" i="1" s="1"/>
  <c r="I22" i="1"/>
  <c r="J22" i="1" s="1"/>
  <c r="K22" i="1" s="1"/>
  <c r="I10" i="1"/>
  <c r="J10" i="1" s="1"/>
  <c r="K10" i="1" s="1"/>
  <c r="I13" i="1"/>
  <c r="J13" i="1" s="1"/>
  <c r="K13" i="1" s="1"/>
  <c r="I23" i="1"/>
  <c r="J23" i="1" s="1"/>
  <c r="K23" i="1" s="1"/>
  <c r="F32" i="1"/>
  <c r="D32" i="1" s="1"/>
  <c r="I25" i="1"/>
  <c r="I26" i="1"/>
  <c r="I14" i="1"/>
  <c r="J14" i="1" s="1"/>
  <c r="I12" i="1"/>
  <c r="J12" i="1" s="1"/>
  <c r="K12" i="1" s="1"/>
  <c r="I21" i="1"/>
  <c r="J21" i="1" s="1"/>
  <c r="I11" i="1"/>
  <c r="J11" i="1" s="1"/>
  <c r="K11" i="1" l="1"/>
  <c r="K21" i="1"/>
  <c r="J26" i="1"/>
  <c r="K26" i="1" s="1"/>
  <c r="K14" i="1"/>
  <c r="J25" i="1"/>
  <c r="K25" i="1" s="1"/>
  <c r="I32" i="1"/>
  <c r="J32" i="1" l="1"/>
  <c r="K32" i="1" s="1"/>
</calcChain>
</file>

<file path=xl/sharedStrings.xml><?xml version="1.0" encoding="utf-8"?>
<sst xmlns="http://schemas.openxmlformats.org/spreadsheetml/2006/main" count="68" uniqueCount="53">
  <si>
    <t>A1</t>
  </si>
  <si>
    <t>A2</t>
  </si>
  <si>
    <t>B1</t>
  </si>
  <si>
    <t>B2</t>
  </si>
  <si>
    <t>B3</t>
  </si>
  <si>
    <t>B4</t>
  </si>
  <si>
    <t>C1</t>
  </si>
  <si>
    <t>D1</t>
  </si>
  <si>
    <t>E1</t>
  </si>
  <si>
    <t>E2</t>
  </si>
  <si>
    <t>F1</t>
  </si>
  <si>
    <t>F2</t>
  </si>
  <si>
    <t>G1</t>
  </si>
  <si>
    <t>C2</t>
  </si>
  <si>
    <t>J1</t>
  </si>
  <si>
    <t>Sub-Area</t>
  </si>
  <si>
    <t>School</t>
  </si>
  <si>
    <t>Dobb</t>
  </si>
  <si>
    <t>Medium Density</t>
  </si>
  <si>
    <t>K1 (AHFT)</t>
  </si>
  <si>
    <t>K2 (AHFT)</t>
  </si>
  <si>
    <t>Commercial</t>
  </si>
  <si>
    <t>High Density</t>
  </si>
  <si>
    <t>Zone</t>
  </si>
  <si>
    <t>Neighbourhood</t>
  </si>
  <si>
    <t>Doolyttle</t>
  </si>
  <si>
    <t>MDR</t>
  </si>
  <si>
    <t>HDR</t>
  </si>
  <si>
    <t>Low Density</t>
  </si>
  <si>
    <t>1. This table does not exclude 15% Stormwater Allowance</t>
  </si>
  <si>
    <t>2. This table does not include additional areas gained from a reduced SH6 Setback</t>
  </si>
  <si>
    <t>*Note:</t>
  </si>
  <si>
    <t>Total Gross Area*</t>
  </si>
  <si>
    <t>Area (Ha)</t>
  </si>
  <si>
    <t>Effective Additional Yield</t>
  </si>
  <si>
    <t>Total Estimated Yield</t>
  </si>
  <si>
    <t>Effective Density</t>
  </si>
  <si>
    <t>Inputs</t>
  </si>
  <si>
    <t>Anticipated Land Area Intensification Uptake</t>
  </si>
  <si>
    <t>Minimum Density per Precinct Zone (Du/Ha)</t>
  </si>
  <si>
    <t>Density (Du/Ha)</t>
  </si>
  <si>
    <t>Dwelling Units (Du)</t>
  </si>
  <si>
    <t>Minimum Density (Du/Ha)</t>
  </si>
  <si>
    <t>Minimum Number of Dwelling Units</t>
  </si>
  <si>
    <t>Summary</t>
  </si>
  <si>
    <t>Total Anticipated Number of Dwelling Units</t>
  </si>
  <si>
    <t>Gross
Developable Area</t>
  </si>
  <si>
    <t>Average Density
(Du/Ha)</t>
  </si>
  <si>
    <t>Estimated Total Dwellings
with Incentive</t>
  </si>
  <si>
    <t>Effective Density (Du/Ha) with Incentive</t>
  </si>
  <si>
    <t>Estimated Additional Dwellings with Incentive</t>
  </si>
  <si>
    <t>3. Traffic Engineering Density Requirements:</t>
  </si>
  <si>
    <t>Incentivised Area
(With Height)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</si>
</sst>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4" fontId="0" fillId="0" borderId="0" xfId="0" applyNumberFormat="1" applyAlignment="1">
      <alignment horizontal="center" vertical="center"/>
    </xf>
    <xf numFmtId="167" fontId="0" fillId="5" borderId="4" xfId="0" applyNumberForma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/>
    </xf>
    <xf numFmtId="167" fontId="0" fillId="7" borderId="4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6" borderId="4" xfId="0" applyNumberFormat="1" applyFill="1" applyBorder="1" applyAlignment="1">
      <alignment horizontal="center" vertical="center"/>
    </xf>
    <xf numFmtId="167" fontId="0" fillId="6" borderId="1" xfId="0" applyNumberFormat="1" applyFill="1" applyBorder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9" fontId="0" fillId="3" borderId="2" xfId="1" applyFont="1" applyFill="1" applyBorder="1" applyAlignment="1">
      <alignment horizontal="center" vertical="center"/>
    </xf>
    <xf numFmtId="9" fontId="0" fillId="3" borderId="12" xfId="1" applyFont="1" applyFill="1" applyBorder="1" applyAlignment="1">
      <alignment horizontal="center" vertical="center"/>
    </xf>
    <xf numFmtId="9" fontId="0" fillId="3" borderId="13" xfId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" fontId="3" fillId="2" borderId="5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left" vertical="center"/>
    </xf>
    <xf numFmtId="3" fontId="1" fillId="5" borderId="6" xfId="0" applyNumberFormat="1" applyFont="1" applyFill="1" applyBorder="1" applyAlignment="1">
      <alignment horizontal="left" vertical="center"/>
    </xf>
    <xf numFmtId="3" fontId="0" fillId="3" borderId="13" xfId="0" applyNumberFormat="1" applyFill="1" applyBorder="1" applyAlignment="1">
      <alignment horizontal="center" vertical="center"/>
    </xf>
    <xf numFmtId="3" fontId="1" fillId="6" borderId="8" xfId="0" applyNumberFormat="1" applyFont="1" applyFill="1" applyBorder="1" applyAlignment="1">
      <alignment horizontal="left" vertical="center"/>
    </xf>
    <xf numFmtId="3" fontId="1" fillId="6" borderId="0" xfId="0" applyNumberFormat="1" applyFont="1" applyFill="1" applyBorder="1" applyAlignment="1">
      <alignment horizontal="left" vertical="center"/>
    </xf>
    <xf numFmtId="3" fontId="1" fillId="7" borderId="3" xfId="0" applyNumberFormat="1" applyFont="1" applyFill="1" applyBorder="1" applyAlignment="1">
      <alignment horizontal="left" vertical="center"/>
    </xf>
    <xf numFmtId="3" fontId="1" fillId="7" borderId="9" xfId="0" applyNumberFormat="1" applyFont="1" applyFill="1" applyBorder="1" applyAlignment="1">
      <alignment horizontal="left" vertical="center"/>
    </xf>
    <xf numFmtId="3" fontId="0" fillId="3" borderId="2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left" vertical="center"/>
    </xf>
    <xf numFmtId="3" fontId="0" fillId="7" borderId="1" xfId="0" applyNumberFormat="1" applyFill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6" borderId="1" xfId="0" applyNumberFormat="1" applyFill="1" applyBorder="1" applyAlignment="1">
      <alignment horizontal="left" vertical="center"/>
    </xf>
    <xf numFmtId="3" fontId="0" fillId="4" borderId="1" xfId="0" applyNumberFormat="1" applyFill="1" applyBorder="1" applyAlignment="1">
      <alignment horizontal="left" vertical="center"/>
    </xf>
    <xf numFmtId="3" fontId="0" fillId="0" borderId="0" xfId="1" applyNumberFormat="1" applyFont="1" applyAlignment="1">
      <alignment horizontal="center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67" fontId="0" fillId="0" borderId="4" xfId="0" applyNumberFormat="1" applyFill="1" applyBorder="1" applyAlignment="1">
      <alignment horizontal="center" vertical="center"/>
    </xf>
    <xf numFmtId="167" fontId="0" fillId="5" borderId="3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7" borderId="14" xfId="0" applyNumberFormat="1" applyFill="1" applyBorder="1" applyAlignment="1">
      <alignment horizontal="left" vertical="center"/>
    </xf>
    <xf numFmtId="3" fontId="0" fillId="7" borderId="14" xfId="0" applyNumberFormat="1" applyFill="1" applyBorder="1" applyAlignment="1">
      <alignment horizontal="center" vertical="center"/>
    </xf>
    <xf numFmtId="167" fontId="0" fillId="7" borderId="14" xfId="0" applyNumberFormat="1" applyFill="1" applyBorder="1" applyAlignment="1">
      <alignment horizontal="center" vertical="center"/>
    </xf>
    <xf numFmtId="167" fontId="0" fillId="7" borderId="15" xfId="0" applyNumberForma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167" fontId="4" fillId="2" borderId="1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left" vertical="center"/>
    </xf>
    <xf numFmtId="3" fontId="1" fillId="2" borderId="3" xfId="1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2339-67A4-4FE7-BA0D-AD9880A408AF}">
  <dimension ref="B2:P34"/>
  <sheetViews>
    <sheetView tabSelected="1" topLeftCell="A12" workbookViewId="0">
      <selection activeCell="Q24" sqref="Q24"/>
    </sheetView>
  </sheetViews>
  <sheetFormatPr baseColWidth="10" defaultColWidth="8.83203125" defaultRowHeight="20" customHeight="1" x14ac:dyDescent="0.2"/>
  <cols>
    <col min="1" max="1" width="5.83203125" style="21" customWidth="1"/>
    <col min="2" max="2" width="20.83203125" style="22" customWidth="1"/>
    <col min="3" max="6" width="20.83203125" style="21" customWidth="1"/>
    <col min="7" max="7" width="5.83203125" style="16" customWidth="1"/>
    <col min="8" max="11" width="20.83203125" style="21" customWidth="1"/>
    <col min="12" max="12" width="5.83203125" style="21" customWidth="1"/>
    <col min="13" max="16384" width="8.83203125" style="21"/>
  </cols>
  <sheetData>
    <row r="2" spans="2:11" ht="20" customHeight="1" x14ac:dyDescent="0.2">
      <c r="B2" s="23" t="s">
        <v>37</v>
      </c>
      <c r="C2" s="24"/>
      <c r="D2" s="25" t="s">
        <v>39</v>
      </c>
      <c r="E2" s="25" t="s">
        <v>38</v>
      </c>
      <c r="H2" s="22" t="s">
        <v>31</v>
      </c>
      <c r="I2" s="22" t="s">
        <v>29</v>
      </c>
    </row>
    <row r="3" spans="2:11" ht="20" customHeight="1" x14ac:dyDescent="0.2">
      <c r="B3" s="26"/>
      <c r="C3" s="27"/>
      <c r="D3" s="28"/>
      <c r="E3" s="28"/>
      <c r="I3" s="22" t="s">
        <v>30</v>
      </c>
    </row>
    <row r="4" spans="2:11" ht="20" customHeight="1" x14ac:dyDescent="0.2">
      <c r="B4" s="29" t="s">
        <v>26</v>
      </c>
      <c r="C4" s="30"/>
      <c r="D4" s="31">
        <v>35</v>
      </c>
      <c r="E4" s="19">
        <v>0.1</v>
      </c>
      <c r="I4" s="22" t="s">
        <v>51</v>
      </c>
    </row>
    <row r="5" spans="2:11" ht="20" customHeight="1" x14ac:dyDescent="0.2">
      <c r="B5" s="32" t="s">
        <v>27</v>
      </c>
      <c r="C5" s="33"/>
      <c r="D5" s="31">
        <v>50</v>
      </c>
      <c r="E5" s="20"/>
      <c r="I5" s="37" t="s">
        <v>40</v>
      </c>
      <c r="J5" s="37" t="s">
        <v>33</v>
      </c>
      <c r="K5" s="37" t="s">
        <v>41</v>
      </c>
    </row>
    <row r="6" spans="2:11" ht="20" customHeight="1" x14ac:dyDescent="0.2">
      <c r="B6" s="34" t="s">
        <v>21</v>
      </c>
      <c r="C6" s="35"/>
      <c r="D6" s="36">
        <v>45</v>
      </c>
      <c r="E6" s="18"/>
      <c r="I6" s="56">
        <v>40</v>
      </c>
      <c r="J6" s="6">
        <f>E32</f>
        <v>54.20000000000001</v>
      </c>
      <c r="K6" s="13">
        <f>J6*I6</f>
        <v>2168.0000000000005</v>
      </c>
    </row>
    <row r="9" spans="2:11" ht="40" customHeight="1" x14ac:dyDescent="0.2">
      <c r="B9" s="70" t="s">
        <v>23</v>
      </c>
      <c r="C9" s="39" t="s">
        <v>15</v>
      </c>
      <c r="D9" s="39" t="s">
        <v>42</v>
      </c>
      <c r="E9" s="39" t="s">
        <v>33</v>
      </c>
      <c r="F9" s="39" t="s">
        <v>43</v>
      </c>
      <c r="G9" s="71"/>
      <c r="H9" s="38" t="s">
        <v>52</v>
      </c>
      <c r="I9" s="39" t="s">
        <v>34</v>
      </c>
      <c r="J9" s="39" t="s">
        <v>35</v>
      </c>
      <c r="K9" s="72" t="s">
        <v>36</v>
      </c>
    </row>
    <row r="10" spans="2:11" ht="25" customHeight="1" x14ac:dyDescent="0.2">
      <c r="B10" s="40" t="s">
        <v>18</v>
      </c>
      <c r="C10" s="11" t="s">
        <v>0</v>
      </c>
      <c r="D10" s="11">
        <f>D4</f>
        <v>35</v>
      </c>
      <c r="E10" s="3">
        <v>4.3600000000000003</v>
      </c>
      <c r="F10" s="11">
        <f>ROUNDDOWN(E10*D10,0)</f>
        <v>152</v>
      </c>
      <c r="H10" s="54">
        <f>E10*$E$4</f>
        <v>0.43600000000000005</v>
      </c>
      <c r="I10" s="55">
        <f>H10*D10</f>
        <v>15.260000000000002</v>
      </c>
      <c r="J10" s="55">
        <f>ROUNDDOWN(SUM(F10,I10),0)</f>
        <v>167</v>
      </c>
      <c r="K10" s="11">
        <f>J10/E10</f>
        <v>38.302752293577981</v>
      </c>
    </row>
    <row r="11" spans="2:11" ht="25" customHeight="1" x14ac:dyDescent="0.2">
      <c r="B11" s="40" t="s">
        <v>18</v>
      </c>
      <c r="C11" s="11" t="s">
        <v>1</v>
      </c>
      <c r="D11" s="11">
        <f>D4</f>
        <v>35</v>
      </c>
      <c r="E11" s="3">
        <v>2.67</v>
      </c>
      <c r="F11" s="11">
        <f t="shared" ref="F11:F28" si="0">ROUNDDOWN(E11*D11,0)</f>
        <v>93</v>
      </c>
      <c r="H11" s="2">
        <f>E11*$E$4</f>
        <v>0.26700000000000002</v>
      </c>
      <c r="I11" s="11">
        <f t="shared" ref="I11:I28" si="1">H11*D11</f>
        <v>9.3450000000000006</v>
      </c>
      <c r="J11" s="11">
        <f t="shared" ref="J11:J28" si="2">ROUNDDOWN(SUM(F11,I11),0)</f>
        <v>102</v>
      </c>
      <c r="K11" s="11">
        <f t="shared" ref="K11:K28" si="3">J11/E11</f>
        <v>38.202247191011239</v>
      </c>
    </row>
    <row r="12" spans="2:11" ht="25" customHeight="1" x14ac:dyDescent="0.2">
      <c r="B12" s="40" t="s">
        <v>18</v>
      </c>
      <c r="C12" s="11" t="s">
        <v>2</v>
      </c>
      <c r="D12" s="11">
        <f>D4</f>
        <v>35</v>
      </c>
      <c r="E12" s="3">
        <v>2.2799999999999998</v>
      </c>
      <c r="F12" s="11">
        <f t="shared" si="0"/>
        <v>79</v>
      </c>
      <c r="H12" s="2">
        <f>E12*$E$4</f>
        <v>0.22799999999999998</v>
      </c>
      <c r="I12" s="11">
        <f t="shared" si="1"/>
        <v>7.9799999999999995</v>
      </c>
      <c r="J12" s="11">
        <f t="shared" si="2"/>
        <v>86</v>
      </c>
      <c r="K12" s="11">
        <f t="shared" si="3"/>
        <v>37.719298245614041</v>
      </c>
    </row>
    <row r="13" spans="2:11" ht="25" customHeight="1" x14ac:dyDescent="0.2">
      <c r="B13" s="40" t="s">
        <v>18</v>
      </c>
      <c r="C13" s="11" t="s">
        <v>3</v>
      </c>
      <c r="D13" s="11">
        <f>D4</f>
        <v>35</v>
      </c>
      <c r="E13" s="3">
        <v>4.66</v>
      </c>
      <c r="F13" s="11">
        <f t="shared" si="0"/>
        <v>163</v>
      </c>
      <c r="H13" s="2">
        <f>E13*$E$4</f>
        <v>0.46600000000000003</v>
      </c>
      <c r="I13" s="11">
        <f t="shared" si="1"/>
        <v>16.310000000000002</v>
      </c>
      <c r="J13" s="11">
        <f t="shared" si="2"/>
        <v>179</v>
      </c>
      <c r="K13" s="11">
        <f t="shared" si="3"/>
        <v>38.412017167381975</v>
      </c>
    </row>
    <row r="14" spans="2:11" ht="25" customHeight="1" x14ac:dyDescent="0.2">
      <c r="B14" s="41" t="s">
        <v>21</v>
      </c>
      <c r="C14" s="12" t="s">
        <v>4</v>
      </c>
      <c r="D14" s="12">
        <f>D6</f>
        <v>45</v>
      </c>
      <c r="E14" s="5">
        <v>2.02</v>
      </c>
      <c r="F14" s="12">
        <f t="shared" si="0"/>
        <v>90</v>
      </c>
      <c r="H14" s="4">
        <f>E14*$E$4</f>
        <v>0.20200000000000001</v>
      </c>
      <c r="I14" s="12">
        <f t="shared" si="1"/>
        <v>9.09</v>
      </c>
      <c r="J14" s="12">
        <f t="shared" si="2"/>
        <v>99</v>
      </c>
      <c r="K14" s="12">
        <f t="shared" si="3"/>
        <v>49.009900990099013</v>
      </c>
    </row>
    <row r="15" spans="2:11" ht="25" customHeight="1" x14ac:dyDescent="0.2">
      <c r="B15" s="42" t="s">
        <v>16</v>
      </c>
      <c r="C15" s="13" t="s">
        <v>5</v>
      </c>
      <c r="D15" s="13"/>
      <c r="E15" s="6">
        <v>3.5</v>
      </c>
      <c r="F15" s="52"/>
      <c r="H15" s="53"/>
      <c r="I15" s="52"/>
      <c r="J15" s="52"/>
      <c r="K15" s="52"/>
    </row>
    <row r="16" spans="2:11" ht="25" customHeight="1" x14ac:dyDescent="0.2">
      <c r="B16" s="43" t="s">
        <v>22</v>
      </c>
      <c r="C16" s="14" t="s">
        <v>6</v>
      </c>
      <c r="D16" s="14">
        <f>D5</f>
        <v>50</v>
      </c>
      <c r="E16" s="8">
        <v>2.12</v>
      </c>
      <c r="F16" s="14">
        <f t="shared" si="0"/>
        <v>106</v>
      </c>
      <c r="H16" s="7">
        <f>E16*$E$4</f>
        <v>0.21200000000000002</v>
      </c>
      <c r="I16" s="14">
        <f t="shared" si="1"/>
        <v>10.600000000000001</v>
      </c>
      <c r="J16" s="14">
        <f t="shared" si="2"/>
        <v>116</v>
      </c>
      <c r="K16" s="14">
        <f t="shared" si="3"/>
        <v>54.716981132075468</v>
      </c>
    </row>
    <row r="17" spans="2:16" ht="25" customHeight="1" x14ac:dyDescent="0.2">
      <c r="B17" s="43" t="s">
        <v>22</v>
      </c>
      <c r="C17" s="14" t="s">
        <v>13</v>
      </c>
      <c r="D17" s="14">
        <f>D5</f>
        <v>50</v>
      </c>
      <c r="E17" s="8">
        <v>7.44</v>
      </c>
      <c r="F17" s="14">
        <f t="shared" si="0"/>
        <v>372</v>
      </c>
      <c r="H17" s="7">
        <f>E17*$E$4</f>
        <v>0.74400000000000011</v>
      </c>
      <c r="I17" s="14">
        <f t="shared" si="1"/>
        <v>37.200000000000003</v>
      </c>
      <c r="J17" s="14">
        <f t="shared" si="2"/>
        <v>409</v>
      </c>
      <c r="K17" s="14">
        <f t="shared" si="3"/>
        <v>54.973118279569889</v>
      </c>
    </row>
    <row r="18" spans="2:16" ht="25" customHeight="1" x14ac:dyDescent="0.2">
      <c r="B18" s="41" t="s">
        <v>21</v>
      </c>
      <c r="C18" s="12" t="s">
        <v>7</v>
      </c>
      <c r="D18" s="12">
        <f>D6</f>
        <v>45</v>
      </c>
      <c r="E18" s="5">
        <v>3.21</v>
      </c>
      <c r="F18" s="12">
        <f t="shared" si="0"/>
        <v>144</v>
      </c>
      <c r="H18" s="4">
        <f>E18*$E$4</f>
        <v>0.32100000000000001</v>
      </c>
      <c r="I18" s="12">
        <f t="shared" si="1"/>
        <v>14.445</v>
      </c>
      <c r="J18" s="12">
        <f t="shared" si="2"/>
        <v>158</v>
      </c>
      <c r="K18" s="12">
        <f t="shared" si="3"/>
        <v>49.221183800623052</v>
      </c>
    </row>
    <row r="19" spans="2:16" ht="25" customHeight="1" x14ac:dyDescent="0.2">
      <c r="B19" s="43" t="s">
        <v>22</v>
      </c>
      <c r="C19" s="14" t="s">
        <v>8</v>
      </c>
      <c r="D19" s="14">
        <f>D5</f>
        <v>50</v>
      </c>
      <c r="E19" s="8">
        <v>7.79</v>
      </c>
      <c r="F19" s="14">
        <f t="shared" si="0"/>
        <v>389</v>
      </c>
      <c r="H19" s="7">
        <f>E19*$E$4</f>
        <v>0.77900000000000003</v>
      </c>
      <c r="I19" s="14">
        <f t="shared" si="1"/>
        <v>38.950000000000003</v>
      </c>
      <c r="J19" s="14">
        <f t="shared" si="2"/>
        <v>427</v>
      </c>
      <c r="K19" s="14">
        <f t="shared" si="3"/>
        <v>54.813863928112966</v>
      </c>
    </row>
    <row r="20" spans="2:16" ht="25" customHeight="1" x14ac:dyDescent="0.2">
      <c r="B20" s="42" t="s">
        <v>16</v>
      </c>
      <c r="C20" s="13" t="s">
        <v>9</v>
      </c>
      <c r="D20" s="13"/>
      <c r="E20" s="6">
        <v>6.33</v>
      </c>
      <c r="F20" s="52"/>
      <c r="H20" s="53"/>
      <c r="I20" s="52"/>
      <c r="J20" s="52"/>
      <c r="K20" s="52"/>
    </row>
    <row r="21" spans="2:16" ht="25" customHeight="1" x14ac:dyDescent="0.2">
      <c r="B21" s="43" t="s">
        <v>22</v>
      </c>
      <c r="C21" s="14" t="s">
        <v>10</v>
      </c>
      <c r="D21" s="14">
        <f>D5</f>
        <v>50</v>
      </c>
      <c r="E21" s="8">
        <v>3.67</v>
      </c>
      <c r="F21" s="14">
        <f t="shared" si="0"/>
        <v>183</v>
      </c>
      <c r="H21" s="7">
        <f>E21*$E$4</f>
        <v>0.36699999999999999</v>
      </c>
      <c r="I21" s="14">
        <f t="shared" si="1"/>
        <v>18.350000000000001</v>
      </c>
      <c r="J21" s="14">
        <f t="shared" si="2"/>
        <v>201</v>
      </c>
      <c r="K21" s="14">
        <f t="shared" si="3"/>
        <v>54.768392370572208</v>
      </c>
    </row>
    <row r="22" spans="2:16" ht="25" customHeight="1" x14ac:dyDescent="0.2">
      <c r="B22" s="40" t="s">
        <v>18</v>
      </c>
      <c r="C22" s="11" t="s">
        <v>11</v>
      </c>
      <c r="D22" s="11">
        <f>D4</f>
        <v>35</v>
      </c>
      <c r="E22" s="3">
        <v>1.71</v>
      </c>
      <c r="F22" s="11">
        <f t="shared" si="0"/>
        <v>59</v>
      </c>
      <c r="H22" s="2">
        <f>E22*$E$4</f>
        <v>0.17100000000000001</v>
      </c>
      <c r="I22" s="11">
        <f t="shared" si="1"/>
        <v>5.9850000000000003</v>
      </c>
      <c r="J22" s="11">
        <f t="shared" si="2"/>
        <v>64</v>
      </c>
      <c r="K22" s="11">
        <f t="shared" si="3"/>
        <v>37.42690058479532</v>
      </c>
    </row>
    <row r="23" spans="2:16" ht="25" customHeight="1" x14ac:dyDescent="0.2">
      <c r="B23" s="40" t="s">
        <v>18</v>
      </c>
      <c r="C23" s="11" t="s">
        <v>12</v>
      </c>
      <c r="D23" s="11">
        <f>D4</f>
        <v>35</v>
      </c>
      <c r="E23" s="3">
        <v>1.52</v>
      </c>
      <c r="F23" s="11">
        <f t="shared" si="0"/>
        <v>53</v>
      </c>
      <c r="H23" s="2">
        <f>E23*$E$4</f>
        <v>0.15200000000000002</v>
      </c>
      <c r="I23" s="11">
        <f t="shared" si="1"/>
        <v>5.3200000000000012</v>
      </c>
      <c r="J23" s="11">
        <f t="shared" si="2"/>
        <v>58</v>
      </c>
      <c r="K23" s="11">
        <f t="shared" si="3"/>
        <v>38.157894736842103</v>
      </c>
    </row>
    <row r="24" spans="2:16" ht="25" customHeight="1" x14ac:dyDescent="0.2">
      <c r="B24" s="44" t="s">
        <v>28</v>
      </c>
      <c r="C24" s="15" t="s">
        <v>19</v>
      </c>
      <c r="D24" s="15"/>
      <c r="E24" s="10">
        <v>3.2</v>
      </c>
      <c r="F24" s="15"/>
      <c r="H24" s="9"/>
      <c r="I24" s="15"/>
      <c r="J24" s="15"/>
      <c r="K24" s="15"/>
      <c r="M24" s="45"/>
      <c r="N24" s="51"/>
      <c r="O24" s="51"/>
      <c r="P24" s="51"/>
    </row>
    <row r="25" spans="2:16" ht="25" customHeight="1" x14ac:dyDescent="0.2">
      <c r="B25" s="40" t="s">
        <v>18</v>
      </c>
      <c r="C25" s="11" t="s">
        <v>20</v>
      </c>
      <c r="D25" s="11">
        <f>D4</f>
        <v>35</v>
      </c>
      <c r="E25" s="3">
        <v>8.4</v>
      </c>
      <c r="F25" s="11">
        <f t="shared" si="0"/>
        <v>294</v>
      </c>
      <c r="H25" s="2">
        <f>E25*$E$4</f>
        <v>0.84000000000000008</v>
      </c>
      <c r="I25" s="11">
        <f t="shared" si="1"/>
        <v>29.400000000000002</v>
      </c>
      <c r="J25" s="11">
        <f t="shared" si="2"/>
        <v>323</v>
      </c>
      <c r="K25" s="11">
        <f t="shared" si="3"/>
        <v>38.452380952380949</v>
      </c>
      <c r="M25" s="45"/>
      <c r="N25" s="1"/>
      <c r="P25" s="51"/>
    </row>
    <row r="26" spans="2:16" ht="25" customHeight="1" x14ac:dyDescent="0.2">
      <c r="B26" s="40" t="s">
        <v>18</v>
      </c>
      <c r="C26" s="11" t="s">
        <v>14</v>
      </c>
      <c r="D26" s="11">
        <f>D4</f>
        <v>35</v>
      </c>
      <c r="E26" s="3">
        <v>0.8</v>
      </c>
      <c r="F26" s="11">
        <f t="shared" si="0"/>
        <v>28</v>
      </c>
      <c r="H26" s="2">
        <f>E26*$E$4</f>
        <v>8.0000000000000016E-2</v>
      </c>
      <c r="I26" s="11">
        <f t="shared" si="1"/>
        <v>2.8000000000000007</v>
      </c>
      <c r="J26" s="11">
        <f t="shared" si="2"/>
        <v>30</v>
      </c>
      <c r="K26" s="11">
        <f t="shared" si="3"/>
        <v>37.5</v>
      </c>
    </row>
    <row r="27" spans="2:16" ht="25" customHeight="1" x14ac:dyDescent="0.2">
      <c r="B27" s="40" t="s">
        <v>18</v>
      </c>
      <c r="C27" s="11" t="s">
        <v>17</v>
      </c>
      <c r="D27" s="11">
        <f>D4</f>
        <v>35</v>
      </c>
      <c r="E27" s="3">
        <v>0.7</v>
      </c>
      <c r="F27" s="11">
        <f t="shared" si="0"/>
        <v>24</v>
      </c>
      <c r="H27" s="2">
        <f>E27*$E$4</f>
        <v>6.9999999999999993E-2</v>
      </c>
      <c r="I27" s="11">
        <f t="shared" si="1"/>
        <v>2.4499999999999997</v>
      </c>
      <c r="J27" s="11">
        <f t="shared" si="2"/>
        <v>26</v>
      </c>
      <c r="K27" s="11">
        <f t="shared" si="3"/>
        <v>37.142857142857146</v>
      </c>
    </row>
    <row r="28" spans="2:16" ht="25" customHeight="1" thickBot="1" x14ac:dyDescent="0.25">
      <c r="B28" s="57" t="s">
        <v>24</v>
      </c>
      <c r="C28" s="58" t="s">
        <v>25</v>
      </c>
      <c r="D28" s="58">
        <f>D6</f>
        <v>45</v>
      </c>
      <c r="E28" s="59">
        <v>0.85</v>
      </c>
      <c r="F28" s="58">
        <f t="shared" si="0"/>
        <v>38</v>
      </c>
      <c r="H28" s="60">
        <f>E28*$E$4</f>
        <v>8.5000000000000006E-2</v>
      </c>
      <c r="I28" s="58">
        <f t="shared" si="1"/>
        <v>3.8250000000000002</v>
      </c>
      <c r="J28" s="58">
        <f t="shared" si="2"/>
        <v>41</v>
      </c>
      <c r="K28" s="58">
        <f t="shared" si="3"/>
        <v>48.235294117647058</v>
      </c>
    </row>
    <row r="29" spans="2:16" ht="20" customHeight="1" thickTop="1" x14ac:dyDescent="0.2">
      <c r="B29" s="73" t="s">
        <v>32</v>
      </c>
      <c r="C29" s="74"/>
      <c r="D29" s="74"/>
      <c r="E29" s="75">
        <f>SUM(E10:E28)</f>
        <v>67.23</v>
      </c>
      <c r="F29" s="16"/>
      <c r="H29" s="16"/>
      <c r="I29" s="16"/>
      <c r="J29" s="16"/>
      <c r="K29" s="16"/>
    </row>
    <row r="30" spans="2:16" ht="20" customHeight="1" x14ac:dyDescent="0.2">
      <c r="B30" s="21"/>
    </row>
    <row r="31" spans="2:16" ht="40" customHeight="1" x14ac:dyDescent="0.2">
      <c r="B31" s="68" t="s">
        <v>44</v>
      </c>
      <c r="C31" s="49"/>
      <c r="D31" s="61" t="s">
        <v>47</v>
      </c>
      <c r="E31" s="63" t="s">
        <v>46</v>
      </c>
      <c r="F31" s="61" t="s">
        <v>45</v>
      </c>
      <c r="H31" s="66"/>
      <c r="I31" s="67" t="s">
        <v>50</v>
      </c>
      <c r="J31" s="67" t="s">
        <v>48</v>
      </c>
      <c r="K31" s="67" t="s">
        <v>49</v>
      </c>
    </row>
    <row r="32" spans="2:16" ht="40" customHeight="1" x14ac:dyDescent="0.2">
      <c r="B32" s="69"/>
      <c r="C32" s="50"/>
      <c r="D32" s="65">
        <f>ROUNDUP(F32/E32,0)</f>
        <v>42</v>
      </c>
      <c r="E32" s="64">
        <f>SUM(E25:E28,E21:E23,E16:E19,E10:E14)</f>
        <v>54.20000000000001</v>
      </c>
      <c r="F32" s="65">
        <f>SUM(F10:F28)</f>
        <v>2267</v>
      </c>
      <c r="G32" s="17"/>
      <c r="H32" s="65"/>
      <c r="I32" s="65">
        <f>SUM(I10:I28)</f>
        <v>227.31</v>
      </c>
      <c r="J32" s="65">
        <f>SUM(J10:J28)</f>
        <v>2486</v>
      </c>
      <c r="K32" s="62">
        <f>ROUNDUP(J32/E32,0)</f>
        <v>46</v>
      </c>
    </row>
    <row r="33" spans="2:11" ht="20" customHeight="1" x14ac:dyDescent="0.2">
      <c r="B33" s="46"/>
      <c r="C33" s="47"/>
      <c r="E33" s="16"/>
      <c r="F33" s="17"/>
      <c r="G33" s="17"/>
      <c r="H33" s="16"/>
      <c r="I33" s="47"/>
      <c r="J33" s="17"/>
      <c r="K33" s="17"/>
    </row>
    <row r="34" spans="2:11" ht="20" customHeight="1" x14ac:dyDescent="0.2">
      <c r="F34" s="48"/>
      <c r="G34" s="17"/>
      <c r="J34" s="48"/>
      <c r="K34" s="48"/>
    </row>
  </sheetData>
  <mergeCells count="7">
    <mergeCell ref="E2:E3"/>
    <mergeCell ref="D2:D3"/>
    <mergeCell ref="E4:E6"/>
    <mergeCell ref="B2:C3"/>
    <mergeCell ref="B4:C4"/>
    <mergeCell ref="B5:C5"/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b74965-d67d-49c6-96fd-377a009da05c">A32XJXUQP6UV-2139492163-450071</_dlc_DocId>
    <TaxCatchAll xmlns="d3b74965-d67d-49c6-96fd-377a009da05c" xsi:nil="true"/>
    <Date xmlns="421f1ba0-3252-41b6-bc5c-94565862dc15" xsi:nil="true"/>
    <lcf76f155ced4ddcb4097134ff3c332f xmlns="421f1ba0-3252-41b6-bc5c-94565862dc15">
      <Terms xmlns="http://schemas.microsoft.com/office/infopath/2007/PartnerControls"/>
    </lcf76f155ced4ddcb4097134ff3c332f>
    <_dlc_DocIdUrl xmlns="d3b74965-d67d-49c6-96fd-377a009da05c">
      <Url>https://thepropertygrouplimited.sharepoint.com/sites/operations/_layouts/15/DocIdRedir.aspx?ID=A32XJXUQP6UV-2139492163-450071</Url>
      <Description>A32XJXUQP6UV-2139492163-450071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0CE885AA61C4191550E3AFB51AC2D" ma:contentTypeVersion="18" ma:contentTypeDescription="Create a new document." ma:contentTypeScope="" ma:versionID="6dbf1ef4b20a81b676614ce4db99d4db">
  <xsd:schema xmlns:xsd="http://www.w3.org/2001/XMLSchema" xmlns:xs="http://www.w3.org/2001/XMLSchema" xmlns:p="http://schemas.microsoft.com/office/2006/metadata/properties" xmlns:ns2="421f1ba0-3252-41b6-bc5c-94565862dc15" xmlns:ns3="d3b74965-d67d-49c6-96fd-377a009da05c" targetNamespace="http://schemas.microsoft.com/office/2006/metadata/properties" ma:root="true" ma:fieldsID="d879d1e69e1a0297483af54c855e7820" ns2:_="" ns3:_="">
    <xsd:import namespace="421f1ba0-3252-41b6-bc5c-94565862dc15"/>
    <xsd:import namespace="d3b74965-d67d-49c6-96fd-377a009da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f1ba0-3252-41b6-bc5c-94565862d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4bf4423-53a9-437d-a884-c6c3f3a65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7" nillable="true" ma:displayName="Date" ma:format="DateTime" ma:internalName="Date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74965-d67d-49c6-96fd-377a009da05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ec8ce541-9b12-4d43-85be-455c1143c627}" ma:internalName="TaxCatchAll" ma:showField="CatchAllData" ma:web="d3b74965-d67d-49c6-96fd-377a009da0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AC8996D-F4FC-40F4-8AFF-3360CC47EC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F50B8-6633-4199-B458-4C1DF0B62A0E}">
  <ds:schemaRefs>
    <ds:schemaRef ds:uri="http://schemas.microsoft.com/office/2006/metadata/properties"/>
    <ds:schemaRef ds:uri="http://schemas.microsoft.com/office/infopath/2007/PartnerControls"/>
    <ds:schemaRef ds:uri="d3b74965-d67d-49c6-96fd-377a009da05c"/>
    <ds:schemaRef ds:uri="421f1ba0-3252-41b6-bc5c-94565862dc15"/>
  </ds:schemaRefs>
</ds:datastoreItem>
</file>

<file path=customXml/itemProps3.xml><?xml version="1.0" encoding="utf-8"?>
<ds:datastoreItem xmlns:ds="http://schemas.openxmlformats.org/officeDocument/2006/customXml" ds:itemID="{66FF37ED-44CE-4AC4-983E-7E40F9B45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1f1ba0-3252-41b6-bc5c-94565862dc15"/>
    <ds:schemaRef ds:uri="d3b74965-d67d-49c6-96fd-377a009da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A090DC-6B50-45AD-8142-60AEB0F370B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Property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Murray</dc:creator>
  <cp:lastModifiedBy>Cameron Rossouw</cp:lastModifiedBy>
  <dcterms:created xsi:type="dcterms:W3CDTF">2023-11-07T01:11:00Z</dcterms:created>
  <dcterms:modified xsi:type="dcterms:W3CDTF">2023-12-15T02:49:53Z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0x010100CE80CE885AA61C4191550E3AFB51AC2D</vt:lpwstr>
  </property>
  <property fmtid="{D5CDD505-2E9C-101B-9397-08002B2CF9AE}" pid="3" name="_dlc_DocIdItemGuid">
    <vt:lpwstr>c886eada-10e0-4197-bb34-51a0332920b2</vt:lpwstr>
  </property>
  <property fmtid="{D5CDD505-2E9C-101B-9397-08002B2CF9AE}" pid="4" name="MediaServiceImageTags">
    <vt:lpwstr/>
  </property>
</Properties>
</file>