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naellc\Downloads\"/>
    </mc:Choice>
  </mc:AlternateContent>
  <xr:revisionPtr revIDLastSave="0" documentId="13_ncr:1_{3EC0598C-46AD-4316-8A69-66016F48FEA3}" xr6:coauthVersionLast="47" xr6:coauthVersionMax="47" xr10:uidLastSave="{00000000-0000-0000-0000-000000000000}"/>
  <bookViews>
    <workbookView xWindow="-120" yWindow="-120" windowWidth="29040" windowHeight="15840" xr2:uid="{858C7737-DEC9-406D-993A-28D4D41E704D}"/>
  </bookViews>
  <sheets>
    <sheet name="Sheet1" sheetId="1" r:id="rId1"/>
  </sheets>
  <externalReferences>
    <externalReference r:id="rId2"/>
  </externalReferences>
  <definedNames>
    <definedName name="_xlnm._FilterDatabase" localSheetId="0" hidden="1">Sheet1!$B$20:$L$122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K21" i="1"/>
  <c r="H21" i="1"/>
  <c r="L89" i="1"/>
  <c r="K89" i="1"/>
  <c r="L88" i="1"/>
  <c r="K88" i="1"/>
  <c r="L82" i="1"/>
  <c r="K82" i="1"/>
  <c r="L78" i="1"/>
  <c r="K78" i="1"/>
  <c r="L76" i="1"/>
  <c r="K76" i="1"/>
  <c r="L73" i="1"/>
  <c r="K73" i="1"/>
  <c r="L70" i="1"/>
  <c r="K70" i="1"/>
  <c r="L67" i="1"/>
  <c r="K67" i="1"/>
  <c r="L47" i="1"/>
  <c r="K47" i="1"/>
  <c r="L46" i="1"/>
  <c r="K46" i="1"/>
  <c r="L43" i="1"/>
  <c r="K43" i="1"/>
  <c r="L41" i="1"/>
  <c r="K41" i="1"/>
  <c r="L36" i="1"/>
  <c r="K36" i="1"/>
  <c r="L35" i="1"/>
  <c r="L124" i="1" s="1"/>
  <c r="L125" i="1" s="1"/>
  <c r="K35" i="1"/>
  <c r="K124" i="1" s="1"/>
  <c r="K125" i="1" s="1"/>
  <c r="L66" i="1"/>
  <c r="K66" i="1"/>
  <c r="L65" i="1"/>
  <c r="K65" i="1"/>
  <c r="L64" i="1"/>
  <c r="K64" i="1"/>
  <c r="L63" i="1"/>
  <c r="K63" i="1"/>
  <c r="L60" i="1"/>
  <c r="K60" i="1"/>
  <c r="L57" i="1"/>
  <c r="K57" i="1"/>
  <c r="L53" i="1"/>
  <c r="K53" i="1"/>
  <c r="L52" i="1"/>
  <c r="K52" i="1"/>
  <c r="L51" i="1"/>
  <c r="K51" i="1"/>
  <c r="L48" i="1"/>
  <c r="K48" i="1"/>
  <c r="L32" i="1"/>
  <c r="K32" i="1"/>
  <c r="L26" i="1"/>
  <c r="K26" i="1"/>
  <c r="L22" i="1"/>
  <c r="K22" i="1"/>
  <c r="L116" i="1"/>
  <c r="K116" i="1"/>
  <c r="L114" i="1"/>
  <c r="K114" i="1"/>
  <c r="L112" i="1"/>
  <c r="K112" i="1"/>
  <c r="L102" i="1"/>
  <c r="K102" i="1"/>
  <c r="L94" i="1"/>
  <c r="K94" i="1"/>
  <c r="L92" i="1"/>
  <c r="K92" i="1"/>
  <c r="L91" i="1"/>
  <c r="K91" i="1"/>
  <c r="L122" i="1"/>
  <c r="K122" i="1"/>
  <c r="L121" i="1"/>
  <c r="K121" i="1"/>
  <c r="L120" i="1"/>
  <c r="K120" i="1"/>
  <c r="L119" i="1"/>
  <c r="K119" i="1"/>
  <c r="L118" i="1"/>
  <c r="K118" i="1"/>
  <c r="L117" i="1"/>
  <c r="K117" i="1"/>
  <c r="F78" i="1" l="1"/>
  <c r="F41" i="1"/>
  <c r="H114" i="1"/>
  <c r="H36" i="1"/>
  <c r="F70" i="1"/>
  <c r="H119" i="1"/>
  <c r="F122" i="1"/>
  <c r="F22" i="1"/>
  <c r="H57" i="1"/>
  <c r="H53" i="1"/>
  <c r="H88" i="1"/>
  <c r="F65" i="1"/>
  <c r="F67" i="1"/>
  <c r="F119" i="1"/>
  <c r="F112" i="1"/>
  <c r="F32" i="1"/>
  <c r="H51" i="1"/>
  <c r="H66" i="1"/>
  <c r="H91" i="1"/>
  <c r="F57" i="1"/>
  <c r="F26" i="1"/>
  <c r="H63" i="1"/>
  <c r="F43" i="1"/>
  <c r="H120" i="1"/>
  <c r="H89" i="1"/>
  <c r="H52" i="1"/>
  <c r="F60" i="1"/>
  <c r="F114" i="1"/>
  <c r="H67" i="1"/>
  <c r="F89" i="1"/>
  <c r="F51" i="1"/>
  <c r="F92" i="1"/>
  <c r="F53" i="1"/>
  <c r="H121" i="1"/>
  <c r="H102" i="1"/>
  <c r="F52" i="1"/>
  <c r="H60" i="1"/>
  <c r="H41" i="1"/>
  <c r="H43" i="1"/>
  <c r="F88" i="1"/>
  <c r="F116" i="1"/>
  <c r="F63" i="1"/>
  <c r="F120" i="1"/>
  <c r="F121" i="1"/>
  <c r="H122" i="1"/>
  <c r="F102" i="1"/>
  <c r="F66" i="1"/>
  <c r="F46" i="1"/>
  <c r="H78" i="1"/>
  <c r="H94" i="1"/>
  <c r="H70" i="1"/>
  <c r="H73" i="1"/>
  <c r="H82" i="1"/>
  <c r="H76" i="1"/>
  <c r="F94" i="1"/>
  <c r="H65" i="1"/>
  <c r="F35" i="1"/>
  <c r="H47" i="1"/>
  <c r="F21" i="1"/>
  <c r="H32" i="1"/>
  <c r="H64" i="1"/>
  <c r="H112" i="1"/>
  <c r="F48" i="1"/>
  <c r="H22" i="1"/>
  <c r="F73" i="1"/>
  <c r="H92" i="1"/>
  <c r="H48" i="1"/>
  <c r="F82" i="1"/>
  <c r="H118" i="1"/>
  <c r="F91" i="1"/>
  <c r="H117" i="1"/>
  <c r="H26" i="1"/>
  <c r="F64" i="1"/>
  <c r="F36" i="1"/>
  <c r="H46" i="1"/>
  <c r="F47" i="1"/>
  <c r="F76" i="1"/>
  <c r="E125" i="1" l="1"/>
  <c r="G125" i="1"/>
  <c r="H124" i="1" l="1"/>
  <c r="D125" i="1"/>
  <c r="F125" i="1"/>
</calcChain>
</file>

<file path=xl/sharedStrings.xml><?xml version="1.0" encoding="utf-8"?>
<sst xmlns="http://schemas.openxmlformats.org/spreadsheetml/2006/main" count="295" uniqueCount="143">
  <si>
    <t>Finance YTD CAPEX Project Report - July 2023 to March 2024</t>
  </si>
  <si>
    <t>`</t>
  </si>
  <si>
    <t>Per CPLAN (Infl to 22/23 $'s)</t>
  </si>
  <si>
    <t>Programme</t>
  </si>
  <si>
    <t>2023/24
 Actuals
Mar YTD</t>
  </si>
  <si>
    <t>2023/24 
Budget
Mar YTD</t>
  </si>
  <si>
    <t>Variance
 YTD</t>
  </si>
  <si>
    <t>2023/24 Full Year Adjusted Budget</t>
  </si>
  <si>
    <t>% of Full Year Budget Spent</t>
  </si>
  <si>
    <t>Comments</t>
  </si>
  <si>
    <t xml:space="preserve">2022/23 Budget
</t>
  </si>
  <si>
    <t xml:space="preserve">2023/243 Budget
</t>
  </si>
  <si>
    <t>Manawa - Project Connect &amp; Civic Heart</t>
  </si>
  <si>
    <t>Queenstown Strategic Land Purchases</t>
  </si>
  <si>
    <t>For reallocation of 2A/B Shotover St Land and Ballarat St Apartment purchases that were allocated to Arterials but were purchased for strategic purposes and are assets likely to be onsold. Budget to be added as approved in the May reforecast.</t>
  </si>
  <si>
    <t>CIP - Crown Infrastructure Fund</t>
  </si>
  <si>
    <t>Lakeview Development - Subdivision Works</t>
  </si>
  <si>
    <t>Infrastructure works internal to the subdivision have been completed. The final project close out and handover is scheduled to be complete by April 2024 but is reliant on completion of Ancillary project work. Note a $1.0M deferral to 24/25 was approved in the December Reforecast which was required to align payment with the developer-delivered swails due for completion in 24/25. Investigating internally the allocation of Alliance final close out costs which is increasing the forecast when the project should be in final close out stage.</t>
  </si>
  <si>
    <t>Lakeview Development - Site Clearance</t>
  </si>
  <si>
    <t>Lakeview Ancillary</t>
  </si>
  <si>
    <t>Waste Management</t>
  </si>
  <si>
    <t>Storm Water</t>
  </si>
  <si>
    <t>Waste Water</t>
  </si>
  <si>
    <t>Water Supply</t>
  </si>
  <si>
    <t>Transport</t>
  </si>
  <si>
    <t>Buildings</t>
  </si>
  <si>
    <t>3 Waters</t>
  </si>
  <si>
    <t xml:space="preserve">Programme Management Costs reallocated to projects monthly. </t>
  </si>
  <si>
    <t>Libraries</t>
  </si>
  <si>
    <t>Parks and Reserves</t>
  </si>
  <si>
    <t>Venues and Facilities</t>
  </si>
  <si>
    <t>Not Applicable</t>
  </si>
  <si>
    <t>Camp Grounds</t>
  </si>
  <si>
    <t>Information Management</t>
  </si>
  <si>
    <t>Assurance, Finance &amp; Risk</t>
  </si>
  <si>
    <t>TOTAL</t>
  </si>
  <si>
    <t>Ward</t>
  </si>
  <si>
    <t>Strategic Projects</t>
  </si>
  <si>
    <t>Queenstown-Whakatipu</t>
  </si>
  <si>
    <t>District</t>
  </si>
  <si>
    <t>Wanaka-Upper Clutha</t>
  </si>
  <si>
    <t>Arrowtown-Kawarau</t>
  </si>
  <si>
    <t>PMO - Project Management Office</t>
  </si>
  <si>
    <t>Community Services</t>
  </si>
  <si>
    <t>Infrastructure</t>
  </si>
  <si>
    <t>Corporate Services</t>
  </si>
  <si>
    <r>
      <rPr>
        <b/>
        <sz val="12"/>
        <rFont val="Aptos Narrow"/>
        <family val="2"/>
        <scheme val="minor"/>
      </rPr>
      <t>Whakatipu Libraries Furniture and Equipment:</t>
    </r>
    <r>
      <rPr>
        <sz val="12"/>
        <rFont val="Aptos Narrow"/>
        <family val="2"/>
        <scheme val="minor"/>
      </rPr>
      <t xml:space="preserve"> YTD Budget $18k with Actuals of $2k (Full year budget $27k) - Minor improvements programmed for Arrowtown/Glenorchy/Queenstown Libraries.</t>
    </r>
  </si>
  <si>
    <r>
      <rPr>
        <b/>
        <sz val="12"/>
        <rFont val="Aptos Narrow"/>
        <family val="2"/>
        <scheme val="minor"/>
      </rPr>
      <t>Procurement Systems (IN):</t>
    </r>
    <r>
      <rPr>
        <sz val="12"/>
        <rFont val="Aptos Narrow"/>
        <family val="2"/>
        <scheme val="minor"/>
      </rPr>
      <t xml:space="preserve"> YTD Budget $0k with Actuals of $0k (Full year budget $123k) - 23/24 for QLDC wide procurement strategy implementation. Awaiting recruitment of a Procurement Manager. Budget needed but wont be utilised until 2024/25.</t>
    </r>
    <r>
      <rPr>
        <b/>
        <sz val="12"/>
        <rFont val="Aptos Narrow"/>
        <family val="2"/>
        <scheme val="minor"/>
      </rPr>
      <t xml:space="preserve">
</t>
    </r>
  </si>
  <si>
    <r>
      <rPr>
        <b/>
        <sz val="12"/>
        <rFont val="Aptos Narrow"/>
        <family val="2"/>
        <scheme val="minor"/>
      </rPr>
      <t xml:space="preserve">Library Stock - District Wide: </t>
    </r>
    <r>
      <rPr>
        <sz val="12"/>
        <rFont val="Aptos Narrow"/>
        <family val="2"/>
        <scheme val="minor"/>
      </rPr>
      <t>YTD Budget $265k with Actuals of $242k (Full year budget $371k) - Programmed to spend.</t>
    </r>
  </si>
  <si>
    <r>
      <rPr>
        <b/>
        <sz val="12"/>
        <rFont val="Aptos Narrow"/>
        <family val="2"/>
        <scheme val="minor"/>
      </rPr>
      <t>Frankton Libraries Furniture and Equipment:</t>
    </r>
    <r>
      <rPr>
        <sz val="12"/>
        <rFont val="Aptos Narrow"/>
        <family val="2"/>
        <scheme val="minor"/>
      </rPr>
      <t xml:space="preserve"> YTD Budget $9k with Actuals of $0k (Full year budget $13k) - Frankton/Kingston minor renewals programmed</t>
    </r>
  </si>
  <si>
    <r>
      <rPr>
        <b/>
        <sz val="12"/>
        <rFont val="Aptos Narrow"/>
        <family val="2"/>
        <scheme val="minor"/>
      </rPr>
      <t xml:space="preserve">Upper Clutha Libraries Furniture and Equipment: </t>
    </r>
    <r>
      <rPr>
        <sz val="12"/>
        <rFont val="Aptos Narrow"/>
        <family val="2"/>
        <scheme val="minor"/>
      </rPr>
      <t>YTD Budget $18k with Actuals of $10k (Full year budget $27k) - Minor improvements for Hawea/Wanaka Libraries</t>
    </r>
  </si>
  <si>
    <r>
      <rPr>
        <b/>
        <sz val="12"/>
        <color theme="1"/>
        <rFont val="Aptos Narrow"/>
        <family val="2"/>
        <scheme val="minor"/>
      </rPr>
      <t>Tracks and Trails Renewals:</t>
    </r>
    <r>
      <rPr>
        <sz val="12"/>
        <color theme="1"/>
        <rFont val="Aptos Narrow"/>
        <family val="2"/>
        <scheme val="minor"/>
      </rPr>
      <t xml:space="preserve"> YTD Budget $324k with Actuals of $201k (Full Year Budget $549k) - Whakatipu focus is Gibbston Trail upgrade,  Thompson Street to Fernhill connection (active travel route B2) and Arrowtown Chinese Village trail realignment. Wanaka focus is Millenium trail, Wanaka Lakefront to Glendhu Bay and Upper Clutha River trail resurfacing. Districtwide contract tenders under review April with delivery May/June.</t>
    </r>
  </si>
  <si>
    <r>
      <rPr>
        <b/>
        <sz val="12"/>
        <color theme="1"/>
        <rFont val="Aptos Narrow"/>
        <family val="2"/>
        <scheme val="minor"/>
      </rPr>
      <t xml:space="preserve">Tree Planting Programme: </t>
    </r>
    <r>
      <rPr>
        <sz val="12"/>
        <color theme="1"/>
        <rFont val="Aptos Narrow"/>
        <family val="2"/>
        <scheme val="minor"/>
      </rPr>
      <t>YTD Budget $145k with Actuals of $124k (Full Year Budget $216k) - Spring planting programme completed. Autumn planting programme underway with planting scheduled April/May 2024.</t>
    </r>
  </si>
  <si>
    <r>
      <rPr>
        <b/>
        <sz val="12"/>
        <color theme="1"/>
        <rFont val="Aptos Narrow"/>
        <family val="2"/>
        <scheme val="minor"/>
      </rPr>
      <t>Playground Renewals:</t>
    </r>
    <r>
      <rPr>
        <sz val="12"/>
        <color theme="1"/>
        <rFont val="Aptos Narrow"/>
        <family val="2"/>
        <scheme val="minor"/>
      </rPr>
      <t xml:space="preserve"> YTD Budget $376k with Actuals of $109k (Full year budget $405k) - Whakatipu focus is Mcbride Park playground feature replacements and flying foxes (Mcbride, Jardine, Hanleys) to be complete by June. Wanaka budget increased in the December 2023 Reforecast to enable the Luggate Playground installation (completed May 2024).</t>
    </r>
  </si>
  <si>
    <r>
      <rPr>
        <b/>
        <sz val="12"/>
        <color theme="1"/>
        <rFont val="Aptos Narrow"/>
        <family val="2"/>
        <scheme val="minor"/>
      </rPr>
      <t>Parks Roading Renewals:</t>
    </r>
    <r>
      <rPr>
        <sz val="12"/>
        <color theme="1"/>
        <rFont val="Aptos Narrow"/>
        <family val="2"/>
        <scheme val="minor"/>
      </rPr>
      <t xml:space="preserve"> YTD Budget $420k with Actuals of $270k (Full year budget $644k) - Works undertaken November 2023 - March 2024 (awaiting final costs). </t>
    </r>
  </si>
  <si>
    <r>
      <rPr>
        <b/>
        <sz val="12"/>
        <color theme="1"/>
        <rFont val="Aptos Narrow"/>
        <family val="2"/>
        <scheme val="minor"/>
      </rPr>
      <t xml:space="preserve">Light Pole Replacements &amp; Amenity Lighting: </t>
    </r>
    <r>
      <rPr>
        <sz val="12"/>
        <color theme="1"/>
        <rFont val="Aptos Narrow"/>
        <family val="2"/>
        <scheme val="minor"/>
      </rPr>
      <t>YTD Budget $150k with Actuals of $49k (Full Year Budget $263k) - order confirmed April ($115k) for upgrade of Queenstown Gardens and St Omer Park Lighting. Balance to be carried forward to FY2024/25 for delivery due to timing of international delivery.</t>
    </r>
  </si>
  <si>
    <r>
      <rPr>
        <b/>
        <sz val="12"/>
        <color theme="1"/>
        <rFont val="Aptos Narrow"/>
        <family val="2"/>
        <scheme val="minor"/>
      </rPr>
      <t xml:space="preserve">Toilet Renewals: </t>
    </r>
    <r>
      <rPr>
        <sz val="12"/>
        <color theme="1"/>
        <rFont val="Aptos Narrow"/>
        <family val="2"/>
        <scheme val="minor"/>
      </rPr>
      <t>YTD Budget $616k with Actuals of $361k (Full Year Budget $904k) - Northlake toilet completed March 2024. Contract agreed for implementation of toilets at Marine Parade, Shotover Country Sportsfield (planned for delivery May/June).</t>
    </r>
  </si>
  <si>
    <r>
      <rPr>
        <b/>
        <sz val="12"/>
        <rFont val="Calibri"/>
        <family val="2"/>
      </rPr>
      <t>Queenstown Events Centre Alpine Aqualand Plant andEquipment Renewals:</t>
    </r>
    <r>
      <rPr>
        <sz val="12"/>
        <rFont val="Calibri"/>
        <family val="2"/>
      </rPr>
      <t xml:space="preserve"> YTD Budget $398k with Actuals of $120k (Full year budget $424k) - $150k ringfenced for Wanaka Basketball hoops and $100k to Wanaka Lakefront Development Plan as per approved transfers in the May Reforecast. Balance of works during June 2024 shutdown (hydroslide works).</t>
    </r>
  </si>
  <si>
    <r>
      <rPr>
        <b/>
        <sz val="12"/>
        <rFont val="Calibri"/>
        <family val="2"/>
      </rPr>
      <t xml:space="preserve">Queenstown Events Centre - Fit Out Renewals: </t>
    </r>
    <r>
      <rPr>
        <sz val="12"/>
        <rFont val="Calibri"/>
        <family val="2"/>
      </rPr>
      <t>YTD Budget $133k with Actuals of $129k (Full year budget $186k) -  - Utilised for cricket wickets, fencing and minor equipment.</t>
    </r>
  </si>
  <si>
    <r>
      <rPr>
        <b/>
        <sz val="12"/>
        <rFont val="Calibri"/>
        <family val="2"/>
      </rPr>
      <t xml:space="preserve">Wanaka Pool - Plant and Equipment Renewals: </t>
    </r>
    <r>
      <rPr>
        <sz val="12"/>
        <rFont val="Calibri"/>
        <family val="2"/>
      </rPr>
      <t>YTD Budget $79k with Actuals of $65k (Full year budget $108k) - Works to be completed during June shutdown.</t>
    </r>
  </si>
  <si>
    <r>
      <t>Ballantyne Road Recreation Centre - WW Site preparation:</t>
    </r>
    <r>
      <rPr>
        <sz val="12"/>
        <rFont val="Aptos Narrow"/>
        <family val="2"/>
        <scheme val="minor"/>
      </rPr>
      <t xml:space="preserve"> YTD Budget $25k with Actuals of $21k (Full year budget $25k) - On hold pending Council re-prioritisation process associated with capital planning for draft Long Term Plan 2024-2034.</t>
    </r>
  </si>
  <si>
    <r>
      <t xml:space="preserve">Wanaka Lakefront Development Plan Stage 2: </t>
    </r>
    <r>
      <rPr>
        <sz val="12"/>
        <rFont val="Aptos Narrow"/>
        <family val="2"/>
        <scheme val="minor"/>
      </rPr>
      <t xml:space="preserve">YTD Budget $308k with Actuals of $255k (Full year budget $325k) - Stage 2 - Construction completed May 2023 with minor works including tiles, now completed August 2023. Issue raised in terms of tiles meeting requirements, QLDC is investigating this with the designer and contractor. Further update will be required at the appropriate time. </t>
    </r>
  </si>
  <si>
    <r>
      <t xml:space="preserve">Wanaka Lakefront Development Plan Stage 5: </t>
    </r>
    <r>
      <rPr>
        <sz val="12"/>
        <rFont val="Aptos Narrow"/>
        <family val="2"/>
        <scheme val="minor"/>
      </rPr>
      <t>YTD Budget $600k with Actuals of $18k (Full year budget $1.5M) - Detailed design completed March 2024. Construction procurement underway April with physical works likely to commence by July, following approval of budget transfers in the May reforecast Council paper.</t>
    </r>
  </si>
  <si>
    <r>
      <t xml:space="preserve">Coronet Forest Revegetation: </t>
    </r>
    <r>
      <rPr>
        <sz val="12"/>
        <rFont val="Aptos Narrow"/>
        <family val="2"/>
        <scheme val="minor"/>
      </rPr>
      <t>YTD Budget $1.7M with Actuals of $154k (Full year budget $2.6M) - Planting manager contract awarded. Planting contractor awarded March 2024. $1.9M balance likely to require carry-forward at year end.</t>
    </r>
  </si>
  <si>
    <r>
      <t xml:space="preserve">Water Sports Facility and Parking - Wanaka:  </t>
    </r>
    <r>
      <rPr>
        <sz val="12"/>
        <rFont val="Aptos Narrow"/>
        <family val="2"/>
        <scheme val="minor"/>
      </rPr>
      <t>YTD Budget $420k with Actuals of $139k (Full year budget $624k) - Contract awarded February 2024. Works commenced March 2024 and on track for completion May 2024 for new footbridge and track. Carpark improvements under roading contract.</t>
    </r>
  </si>
  <si>
    <r>
      <t xml:space="preserve">Glenorchy Carpark &amp; Marina Improvements: </t>
    </r>
    <r>
      <rPr>
        <sz val="12"/>
        <rFont val="Aptos Narrow"/>
        <family val="2"/>
        <scheme val="minor"/>
      </rPr>
      <t>YTD Budget $500k with Actuals of $58k (Full year budget $723k) - Detailed design completed March 2024. Construction procurement to commence May with physical works likely to commence by July, following approval of budget increase in the May reforecast Council paper.</t>
    </r>
  </si>
  <si>
    <r>
      <rPr>
        <b/>
        <sz val="12"/>
        <rFont val="Aptos Narrow"/>
        <family val="2"/>
        <scheme val="minor"/>
      </rPr>
      <t xml:space="preserve">Frankton Golf Course Reconfiguration: </t>
    </r>
    <r>
      <rPr>
        <sz val="12"/>
        <rFont val="Aptos Narrow"/>
        <family val="2"/>
        <scheme val="minor"/>
      </rPr>
      <t>YTD Budget $225k with Actuals of $135k (Full year budget $300k) - Completion of golf course works January-April 2024 to be offset with Waka Kotahi funding. Club house works planned May 2024.</t>
    </r>
  </si>
  <si>
    <r>
      <rPr>
        <b/>
        <sz val="12"/>
        <rFont val="Aptos Narrow"/>
        <family val="2"/>
        <scheme val="minor"/>
      </rPr>
      <t>Queenstown Events Centre - Carpark Reconfiguration:</t>
    </r>
    <r>
      <rPr>
        <sz val="12"/>
        <rFont val="Aptos Narrow"/>
        <family val="2"/>
        <scheme val="minor"/>
      </rPr>
      <t xml:space="preserve"> YTD Budget $23k with Actuals of $23k (Full year budget $23k) - Masterplan concept design completed 2022/23. On hold pending council re-prioritisation process associated with capital planning for draft Long Term Ppla 2024-2034.</t>
    </r>
  </si>
  <si>
    <r>
      <rPr>
        <b/>
        <sz val="12"/>
        <rFont val="Aptos Narrow"/>
        <family val="2"/>
        <scheme val="minor"/>
      </rPr>
      <t>Enterprise System:</t>
    </r>
    <r>
      <rPr>
        <sz val="12"/>
        <rFont val="Aptos Narrow"/>
        <family val="2"/>
        <scheme val="minor"/>
      </rPr>
      <t xml:space="preserve"> YTD Budget $443k with Actuals of $417k (Full year budget $603k) - Work scheduled to be delivered including the TechOne project pipeline; Resource backfill to support TechnologyOne CiA transition programme and Sentient..</t>
    </r>
  </si>
  <si>
    <r>
      <rPr>
        <b/>
        <sz val="12"/>
        <rFont val="Aptos Narrow"/>
        <family val="2"/>
        <scheme val="minor"/>
      </rPr>
      <t>ICT Projects:</t>
    </r>
    <r>
      <rPr>
        <sz val="12"/>
        <rFont val="Aptos Narrow"/>
        <family val="2"/>
        <scheme val="minor"/>
      </rPr>
      <t xml:space="preserve"> YTD Budget $208k with Actuals of $41k (Full year budget $286k) - Work scheduled to be delivered including Laptop cybersecurity upgrade, Cloud maturity support, backup audit, Digital Strategy Support, Information Management Transformation project support.</t>
    </r>
  </si>
  <si>
    <r>
      <rPr>
        <b/>
        <sz val="12"/>
        <rFont val="Aptos Narrow"/>
        <family val="2"/>
        <scheme val="minor"/>
      </rPr>
      <t>ICT Network:</t>
    </r>
    <r>
      <rPr>
        <sz val="12"/>
        <rFont val="Aptos Narrow"/>
        <family val="2"/>
        <scheme val="minor"/>
      </rPr>
      <t xml:space="preserve"> YTD Budget $172k with Actuals of $29k (Full year budget $236k) - Work scheduled to be delivered including network improvement projects, IoT Platform enhancements, Wi-Fi and switch upgrades</t>
    </r>
  </si>
  <si>
    <r>
      <rPr>
        <b/>
        <sz val="12"/>
        <rFont val="Aptos Narrow"/>
        <family val="2"/>
        <scheme val="minor"/>
      </rPr>
      <t xml:space="preserve">Library Systems: </t>
    </r>
    <r>
      <rPr>
        <sz val="12"/>
        <rFont val="Aptos Narrow"/>
        <family val="2"/>
        <scheme val="minor"/>
      </rPr>
      <t>YTD Budget $196k with Actuals of $71k (Full year budget $270k) - Improvements incl Libraries Website, Security gates Arrowtown and Hawea March/April, Humanforce project January/February start, RFID wands.</t>
    </r>
  </si>
  <si>
    <r>
      <rPr>
        <b/>
        <sz val="12"/>
        <rFont val="Aptos Narrow"/>
        <family val="2"/>
        <scheme val="minor"/>
      </rPr>
      <t xml:space="preserve">Emergency Management: </t>
    </r>
    <r>
      <rPr>
        <sz val="12"/>
        <rFont val="Aptos Narrow"/>
        <family val="2"/>
        <scheme val="minor"/>
      </rPr>
      <t xml:space="preserve">YTD Budget $14k with Actuals of $15k (Full year budget $21k) - Data projector emergency operations equipment purchased. </t>
    </r>
  </si>
  <si>
    <r>
      <rPr>
        <b/>
        <sz val="12"/>
        <rFont val="Aptos Narrow"/>
        <family val="2"/>
        <scheme val="minor"/>
      </rPr>
      <t xml:space="preserve">Gorge Road Office Civic Building - Renewal: </t>
    </r>
    <r>
      <rPr>
        <sz val="12"/>
        <rFont val="Aptos Narrow"/>
        <family val="2"/>
        <scheme val="minor"/>
      </rPr>
      <t xml:space="preserve">YTD Budget $169k with Actuals of $172k (Full year budget $244k) - Toilet reconfiguration complete January 2024. Furniture/desks replacements, lighting and security ongoing. </t>
    </r>
  </si>
  <si>
    <r>
      <rPr>
        <b/>
        <sz val="12"/>
        <rFont val="Aptos Narrow"/>
        <family val="2"/>
        <scheme val="minor"/>
      </rPr>
      <t>Waterways Jetty/Ramp/Pontoon renewals - Districtwide:</t>
    </r>
    <r>
      <rPr>
        <sz val="12"/>
        <rFont val="Aptos Narrow"/>
        <family val="2"/>
        <scheme val="minor"/>
      </rPr>
      <t xml:space="preserve"> YTD Budget $593k with Actuals of $86k (Full year budget $774k) - Minor remedial works likely to commence by June 2024 across 3 prioritised sites (Kingston, Sunshine Bay and Bobs Cove Jetties). Balance reprioritised to be spent on detailed design to guide Long Term Pplan 2024-2034 improvement programme. Unlikely will be able to spend budget prior to year end June (risk that may not be able to carry forward renewals budget to 2024/25).</t>
    </r>
  </si>
  <si>
    <r>
      <rPr>
        <b/>
        <sz val="12"/>
        <rFont val="Aptos Narrow"/>
        <family val="2"/>
        <scheme val="minor"/>
      </rPr>
      <t>Healthy Homes:</t>
    </r>
    <r>
      <rPr>
        <sz val="12"/>
        <rFont val="Aptos Narrow"/>
        <family val="2"/>
        <scheme val="minor"/>
      </rPr>
      <t xml:space="preserve"> YTD Budget $229k with Actuals of $103k (Full year budget $271k) - Phase 2: Arrowtown/Wanaka completed August-November 23. Balance of works to spend by June incl Ballarat Street Flats and 2A/B Shotover Street.</t>
    </r>
  </si>
  <si>
    <r>
      <rPr>
        <b/>
        <sz val="12"/>
        <rFont val="Aptos Narrow"/>
        <family val="2"/>
        <scheme val="minor"/>
      </rPr>
      <t xml:space="preserve">Campgrounds - Minor Capex: </t>
    </r>
    <r>
      <rPr>
        <sz val="12"/>
        <rFont val="Aptos Narrow"/>
        <family val="2"/>
        <scheme val="minor"/>
      </rPr>
      <t>YTD Budget $60 with Actuals of $4k (Full Year Budget $66k) - Budget reallocated in the May reforecast.</t>
    </r>
  </si>
  <si>
    <r>
      <rPr>
        <b/>
        <sz val="12"/>
        <rFont val="Aptos Narrow"/>
        <family val="2"/>
        <scheme val="minor"/>
      </rPr>
      <t>Libraries Building Renewals:</t>
    </r>
    <r>
      <rPr>
        <sz val="12"/>
        <rFont val="Aptos Narrow"/>
        <family val="2"/>
        <scheme val="minor"/>
      </rPr>
      <t xml:space="preserve"> YTD Budget $66k with Actuals of $99k (Full Year Budget $81k) - Emergency works completed to remove borer and reinstate wall linings and floors at Kingston Library. Minor adj included in the May reforecast to increase budget.
</t>
    </r>
  </si>
  <si>
    <r>
      <rPr>
        <b/>
        <sz val="12"/>
        <rFont val="Aptos Narrow"/>
        <family val="2"/>
        <scheme val="minor"/>
      </rPr>
      <t>Sealed road resurfacing:</t>
    </r>
    <r>
      <rPr>
        <sz val="12"/>
        <rFont val="Aptos Narrow"/>
        <family val="2"/>
        <scheme val="minor"/>
      </rPr>
      <t xml:space="preserve"> YTD Budget $2.1M with Actuals of $1.9M (Full Year Budget $2.2M) - Majority of Downer contract programme completed.</t>
    </r>
  </si>
  <si>
    <r>
      <rPr>
        <b/>
        <sz val="12"/>
        <rFont val="Aptos Narrow"/>
        <family val="2"/>
        <scheme val="minor"/>
      </rPr>
      <t xml:space="preserve">Sealed road pavement rehabilitation: </t>
    </r>
    <r>
      <rPr>
        <sz val="12"/>
        <rFont val="Aptos Narrow"/>
        <family val="2"/>
        <scheme val="minor"/>
      </rPr>
      <t xml:space="preserve">YTD Budget $1.4M with Actuals of $1.3M (Full Year Budget $2.5M) - Contract awarded for Cardrona Valley Road and Lower Shotover Road rehab works with works programmed for December 2024 - April 2025 Sealing season.  </t>
    </r>
  </si>
  <si>
    <r>
      <rPr>
        <b/>
        <sz val="12"/>
        <rFont val="Aptos Narrow"/>
        <family val="2"/>
        <scheme val="minor"/>
      </rPr>
      <t>Unsealed road metalling:</t>
    </r>
    <r>
      <rPr>
        <sz val="12"/>
        <rFont val="Aptos Narrow"/>
        <family val="2"/>
        <scheme val="minor"/>
      </rPr>
      <t xml:space="preserve"> YTD Budget $939k with Actuals of $308k (Full year budget $1.4M) - Budgets aligned with Waka Kotahi funding. Rolling Downer contract to complete works.</t>
    </r>
  </si>
  <si>
    <r>
      <rPr>
        <b/>
        <sz val="12"/>
        <rFont val="Aptos Narrow"/>
        <family val="2"/>
        <scheme val="minor"/>
      </rPr>
      <t>Queenstown Comprehensive Parking Management Plan:</t>
    </r>
    <r>
      <rPr>
        <sz val="12"/>
        <rFont val="Aptos Narrow"/>
        <family val="2"/>
        <scheme val="minor"/>
      </rPr>
      <t xml:space="preserve"> YTD Budget $239k with Actuals of $338k (Full year budget $394k) - Parking management strategy contract has been awarded to Stantec and to be completed by June year end.</t>
    </r>
  </si>
  <si>
    <r>
      <rPr>
        <b/>
        <sz val="12"/>
        <rFont val="Aptos Narrow"/>
        <family val="2"/>
        <scheme val="minor"/>
      </rPr>
      <t>Wanaka Arts Centre - Building Renewals:</t>
    </r>
    <r>
      <rPr>
        <sz val="12"/>
        <rFont val="Aptos Narrow"/>
        <family val="2"/>
        <scheme val="minor"/>
      </rPr>
      <t xml:space="preserve"> YTD Budget $39k with Actuals of $4k (Full year budget $50k) - Contract awarded for internal/external painting.</t>
    </r>
  </si>
  <si>
    <r>
      <rPr>
        <b/>
        <sz val="12"/>
        <rFont val="Aptos Narrow"/>
        <family val="2"/>
        <scheme val="minor"/>
      </rPr>
      <t>Arrowtown Hall - Renewals</t>
    </r>
    <r>
      <rPr>
        <sz val="12"/>
        <rFont val="Aptos Narrow"/>
        <family val="2"/>
        <scheme val="minor"/>
      </rPr>
      <t>: YTD Budget $0k with Actuals of $0k (Full year budget $24k) - Budget reallocated in the May Reforecast.</t>
    </r>
  </si>
  <si>
    <r>
      <rPr>
        <b/>
        <sz val="12"/>
        <rFont val="Aptos Narrow"/>
        <family val="2"/>
        <scheme val="minor"/>
      </rPr>
      <t>Queenstown Events Centre - Building Renewals:</t>
    </r>
    <r>
      <rPr>
        <sz val="12"/>
        <rFont val="Aptos Narrow"/>
        <family val="2"/>
        <scheme val="minor"/>
      </rPr>
      <t xml:space="preserve"> YTD Budget $12k with Actuals of $83k (Full year budget $14k) - Budget increased to $70k in the May Reforecast  for emergency HVAC upgrades, lights, blinds and family change room. </t>
    </r>
  </si>
  <si>
    <r>
      <rPr>
        <b/>
        <sz val="12"/>
        <rFont val="Aptos Narrow"/>
        <family val="2"/>
        <scheme val="minor"/>
      </rPr>
      <t xml:space="preserve">Existing Waste Site Consenting: </t>
    </r>
    <r>
      <rPr>
        <sz val="12"/>
        <rFont val="Aptos Narrow"/>
        <family val="2"/>
        <scheme val="minor"/>
      </rPr>
      <t>YTD Budget $311k with Actuals of $43k (Full year budget $627k) - Landfill consent expires 2032. Morrison Low engaged to draft RFP, which is underway April followed by procurement for consenting. Remediation pricing for Tucker Beach consenting received &amp; we have engaged Tonkin &amp; Taylor to assist due to complexities with the process. Remediation repairs also required for consent at Wanaka closed landfill and Tuckers Beach.</t>
    </r>
  </si>
  <si>
    <r>
      <rPr>
        <b/>
        <sz val="12"/>
        <rFont val="Aptos Narrow"/>
        <family val="2"/>
        <scheme val="minor"/>
      </rPr>
      <t>Existing Wakatipu Waste Facilities:</t>
    </r>
    <r>
      <rPr>
        <sz val="12"/>
        <rFont val="Aptos Narrow"/>
        <family val="2"/>
        <scheme val="minor"/>
      </rPr>
      <t xml:space="preserve"> YTD Budget $374k with Actuals of $136k (Full year budget $513k) - Proposal received from Waste Management on upgrades required. Heating completed. Commitments incl MRF Pit floor, rollers, belts &amp; pipes. MRF prelim assessment/design for Frankton Transfer station underway.</t>
    </r>
  </si>
  <si>
    <r>
      <rPr>
        <b/>
        <sz val="12"/>
        <rFont val="Aptos Narrow"/>
        <family val="2"/>
        <scheme val="minor"/>
      </rPr>
      <t>Public Place Waste Bins:</t>
    </r>
    <r>
      <rPr>
        <sz val="12"/>
        <rFont val="Aptos Narrow"/>
        <family val="2"/>
        <scheme val="minor"/>
      </rPr>
      <t xml:space="preserve"> YTD Budget $90k with Actuals of $6k (Full year budget $159k) - 2023/24 focus on install of bins purchased 2022/23. Contractor expected to implement April-June.</t>
    </r>
  </si>
  <si>
    <r>
      <rPr>
        <b/>
        <sz val="12"/>
        <rFont val="Aptos Narrow"/>
        <family val="2"/>
        <scheme val="minor"/>
      </rPr>
      <t xml:space="preserve">3 Waters Renewals: </t>
    </r>
    <r>
      <rPr>
        <sz val="12"/>
        <rFont val="Aptos Narrow"/>
        <family val="2"/>
        <scheme val="minor"/>
      </rPr>
      <t xml:space="preserve">YTD Budget $3.5M with Actuals of $3.4M (Full Year Budget $4.4M) -  Renewals Works programmed to spend full 2023/24 budget with overspend of $0.5M likely due to the Shotover Aeration Grid renewal which was urgently required, along with a high number of unscheduled urgent works. 
</t>
    </r>
    <r>
      <rPr>
        <b/>
        <sz val="12"/>
        <rFont val="Aptos Narrow"/>
        <family val="2"/>
        <scheme val="minor"/>
      </rPr>
      <t>Rockabilly Gully Erosion Protection:</t>
    </r>
    <r>
      <rPr>
        <sz val="12"/>
        <rFont val="Aptos Narrow"/>
        <family val="2"/>
        <scheme val="minor"/>
      </rPr>
      <t xml:space="preserve"> (Stormwater) YTD Budget $239k with Actuals of $54k (Full year budget $308k) - Pricing received for design April 2024 is under review. May require further procurement to confirm expected costs.</t>
    </r>
  </si>
  <si>
    <r>
      <rPr>
        <b/>
        <sz val="12"/>
        <rFont val="Aptos Narrow"/>
        <family val="2"/>
        <scheme val="minor"/>
      </rPr>
      <t xml:space="preserve">3 Waters Reform Stimulus: </t>
    </r>
    <r>
      <rPr>
        <sz val="12"/>
        <rFont val="Aptos Narrow"/>
        <family val="2"/>
        <scheme val="minor"/>
      </rPr>
      <t>close out - Costs to be reallocated to other renewals</t>
    </r>
  </si>
  <si>
    <r>
      <rPr>
        <b/>
        <sz val="12"/>
        <rFont val="Aptos Narrow"/>
        <family val="2"/>
        <scheme val="minor"/>
      </rPr>
      <t>Luggate Hall Replacement:</t>
    </r>
    <r>
      <rPr>
        <sz val="12"/>
        <rFont val="Aptos Narrow"/>
        <family val="2"/>
        <scheme val="minor"/>
      </rPr>
      <t xml:space="preserve"> YTD Budget $258k with Actuals of $79k (Full year budget $361k) - Practical completion November 2022. Opened in December. Final claim received April 2024. Withholding $60k for Storm water defects/issues. Minor close out works to follow. </t>
    </r>
  </si>
  <si>
    <r>
      <rPr>
        <b/>
        <sz val="12"/>
        <rFont val="Aptos Narrow"/>
        <family val="2"/>
        <scheme val="minor"/>
      </rPr>
      <t>Stanley St playcentre relocation:</t>
    </r>
    <r>
      <rPr>
        <sz val="12"/>
        <rFont val="Aptos Narrow"/>
        <family val="2"/>
        <scheme val="minor"/>
      </rPr>
      <t xml:space="preserve"> YTD Budget $233k with Actuals of $350k (Full year budget $350k) - One off payment of $350,000 to MoE towards the new facility.</t>
    </r>
  </si>
  <si>
    <r>
      <rPr>
        <b/>
        <sz val="12"/>
        <rFont val="Aptos Narrow"/>
        <family val="2"/>
        <scheme val="minor"/>
      </rPr>
      <t xml:space="preserve">Frankton Library Fitout of leased space: </t>
    </r>
    <r>
      <rPr>
        <sz val="12"/>
        <rFont val="Aptos Narrow"/>
        <family val="2"/>
        <scheme val="minor"/>
      </rPr>
      <t>YTD Budget $183k with Actuals of $15k (Full year budget $203k) - Design modified for new leased area. Procurement underway April 2024.</t>
    </r>
  </si>
  <si>
    <r>
      <rPr>
        <b/>
        <sz val="12"/>
        <rFont val="Aptos Narrow"/>
        <family val="2"/>
        <scheme val="minor"/>
      </rPr>
      <t xml:space="preserve">Whakatipu New Waste Facilities: </t>
    </r>
    <r>
      <rPr>
        <sz val="12"/>
        <rFont val="Aptos Narrow"/>
        <family val="2"/>
        <scheme val="minor"/>
      </rPr>
      <t>YTD Budget $16k with Actuals of $77k (Full year budget $2.8M) - Budget used for land purchase in Wanaka January 2024 with transfer of budget approved in the May Reforecast. Procurement for site strategic analysis work underway March 2024 (incl location of MRF) to guide options.</t>
    </r>
  </si>
  <si>
    <r>
      <rPr>
        <b/>
        <sz val="12"/>
        <rFont val="Aptos Narrow"/>
        <family val="2"/>
        <scheme val="minor"/>
      </rPr>
      <t>Organic Waste Management:</t>
    </r>
    <r>
      <rPr>
        <sz val="12"/>
        <rFont val="Aptos Narrow"/>
        <family val="2"/>
        <scheme val="minor"/>
      </rPr>
      <t xml:space="preserve"> YTD Budget $421k with Actuals of $121k (Full year budget $467k) - Forecast to spend $651k which is an additional $184k that will be reimbursed by MFE (milestone dates Feb/Mar 24) to support kerbside collections, Grow Wanaka and Zero Waste Glenorchy initiatives.</t>
    </r>
  </si>
  <si>
    <r>
      <rPr>
        <b/>
        <sz val="12"/>
        <rFont val="Aptos Narrow"/>
        <family val="2"/>
        <scheme val="minor"/>
      </rPr>
      <t xml:space="preserve">Zero Waste District Programme: </t>
    </r>
    <r>
      <rPr>
        <sz val="12"/>
        <rFont val="Aptos Narrow"/>
        <family val="2"/>
        <scheme val="minor"/>
      </rPr>
      <t xml:space="preserve">YTD Budget $451k with Actuals of $184k (Full Year Budget $695k) - Service agreements in place which will incur milestone payments (Resourceful communities $212k, Wanaka Community Workshop $41k, One Bike Lightfoot Initiative $39k, Kiwi Harvest $38k, Zero Waste Event work $30k, WAO Circular Economy Programme $108k). </t>
    </r>
  </si>
  <si>
    <r>
      <rPr>
        <b/>
        <sz val="12"/>
        <rFont val="Aptos Narrow"/>
        <family val="2"/>
        <scheme val="minor"/>
      </rPr>
      <t xml:space="preserve">Investigations - Whakatipu and Wanaka: </t>
    </r>
    <r>
      <rPr>
        <sz val="12"/>
        <rFont val="Aptos Narrow"/>
        <family val="2"/>
        <scheme val="minor"/>
      </rPr>
      <t>YTD Budget $255k with Actuals of $83k (Full Year Budget $382k) - Contract with E3 Scientific commenced March 2023 for $160k across Whakatipu/Wanaka across 21 locations over 2 years.  A contract for stormwater level monitoring for $160k also commenced in May to run through 2023/24.</t>
    </r>
  </si>
  <si>
    <r>
      <rPr>
        <b/>
        <sz val="12"/>
        <rFont val="Aptos Narrow"/>
        <family val="2"/>
        <scheme val="minor"/>
      </rPr>
      <t>Catchment Management Plans - Whakatipu and Wanaka</t>
    </r>
    <r>
      <rPr>
        <sz val="12"/>
        <rFont val="Aptos Narrow"/>
        <family val="2"/>
        <scheme val="minor"/>
      </rPr>
      <t xml:space="preserve"> YTD Budget $283k with Actuals of $132k (Full Year Budget $389k) - Contract committed to spend full amount across Whakatipuk/Wanaka.</t>
    </r>
  </si>
  <si>
    <r>
      <rPr>
        <b/>
        <sz val="12"/>
        <rFont val="Aptos Narrow"/>
        <family val="2"/>
        <scheme val="minor"/>
      </rPr>
      <t xml:space="preserve">Modelling - Whakatipu and Wanaka: </t>
    </r>
    <r>
      <rPr>
        <sz val="12"/>
        <rFont val="Aptos Narrow"/>
        <family val="2"/>
        <scheme val="minor"/>
      </rPr>
      <t>YTD Budget $147k with Actuals of $128k (Full Year Budget $201k) - Commitments raised for modelling to feed into Catchment Management Plans.</t>
    </r>
  </si>
  <si>
    <r>
      <rPr>
        <b/>
        <sz val="12"/>
        <rFont val="Aptos Narrow"/>
        <family val="2"/>
        <scheme val="minor"/>
      </rPr>
      <t xml:space="preserve">Project Pure Aeration Grid Renewal: </t>
    </r>
    <r>
      <rPr>
        <sz val="12"/>
        <rFont val="Aptos Narrow"/>
        <family val="2"/>
        <scheme val="minor"/>
      </rPr>
      <t>YTD Budget $1.3M with Actuals of $42k (Full year budget $1.3M) - Contract award has been delayed due to a requirement to incorporate additional scope into the project. Spend this FY will likely be limited to deposit payment on aeration equipment supply and some management/design costs (circa $500k).</t>
    </r>
  </si>
  <si>
    <r>
      <rPr>
        <b/>
        <sz val="12"/>
        <rFont val="Aptos Narrow"/>
        <family val="2"/>
        <scheme val="minor"/>
      </rPr>
      <t xml:space="preserve">Masterplanning Waste Water: </t>
    </r>
    <r>
      <rPr>
        <sz val="12"/>
        <rFont val="Aptos Narrow"/>
        <family val="2"/>
        <scheme val="minor"/>
      </rPr>
      <t>YTD Budget $221k with Actuals of $69k (Full year budget $308k) - Eastern corridor and Arrowtown Waste Water Optimisation study works ongoing along with internal work on strategic business cases for Upper Clutha.</t>
    </r>
  </si>
  <si>
    <r>
      <rPr>
        <b/>
        <sz val="12"/>
        <rFont val="Aptos Narrow"/>
        <family val="2"/>
        <scheme val="minor"/>
      </rPr>
      <t>Cardrona Water Supply Scheme:</t>
    </r>
    <r>
      <rPr>
        <sz val="12"/>
        <rFont val="Aptos Narrow"/>
        <family val="2"/>
        <scheme val="minor"/>
      </rPr>
      <t xml:space="preserve"> YTD Budget $15.1M with Actuals of $14.8M (Full year budget $15.1M) - QLDC has made payment to the developer in March 2024 to acquire the new scheme.</t>
    </r>
  </si>
  <si>
    <r>
      <rPr>
        <b/>
        <sz val="12"/>
        <rFont val="Aptos Narrow"/>
        <family val="2"/>
        <scheme val="minor"/>
      </rPr>
      <t xml:space="preserve">Demand Management - Hawea Water Supply: </t>
    </r>
    <r>
      <rPr>
        <sz val="12"/>
        <rFont val="Aptos Narrow"/>
        <family val="2"/>
        <scheme val="minor"/>
      </rPr>
      <t>YTD Budget $816k with Actuals of $109k (Full year budget $1.5M) - A preferred contractor has been selected, and meter installation is programmed for commencement within the current financial year. Final contract negotiations ongoing to confirm the start date.</t>
    </r>
  </si>
  <si>
    <r>
      <rPr>
        <b/>
        <sz val="12"/>
        <rFont val="Aptos Narrow"/>
        <family val="2"/>
        <scheme val="minor"/>
      </rPr>
      <t xml:space="preserve">Luggate Reservoir Capacity Water Supply: </t>
    </r>
    <r>
      <rPr>
        <sz val="12"/>
        <rFont val="Aptos Narrow"/>
        <family val="2"/>
        <scheme val="minor"/>
      </rPr>
      <t>YTD Budget $260k with Actuals of $74k (Full year budget $290k) -  Land purchase due for settlement May 2024 (circa $190k) following consenting/designation. Project to be placed on hold pending future funding for construction.</t>
    </r>
  </si>
  <si>
    <r>
      <rPr>
        <b/>
        <sz val="12"/>
        <rFont val="Aptos Narrow"/>
        <family val="2"/>
        <scheme val="minor"/>
      </rPr>
      <t>Hydro Model and System Performance - Districtwide Water Supply:</t>
    </r>
    <r>
      <rPr>
        <sz val="12"/>
        <rFont val="Aptos Narrow"/>
        <family val="2"/>
        <scheme val="minor"/>
      </rPr>
      <t xml:space="preserve"> YTD Budget $346k with Actuals of $73k (Full year budget $479k) - Modelling underway on Queenstown bores and specific developments (Silver Creek / Coneburn) and Ladies Mile.</t>
    </r>
  </si>
  <si>
    <r>
      <rPr>
        <b/>
        <sz val="12"/>
        <rFont val="Aptos Narrow"/>
        <family val="2"/>
        <scheme val="minor"/>
      </rPr>
      <t xml:space="preserve">Road to Zero Minor Improvements Programme Low Cost Low Risk: </t>
    </r>
    <r>
      <rPr>
        <sz val="12"/>
        <rFont val="Aptos Narrow"/>
        <family val="2"/>
        <scheme val="minor"/>
      </rPr>
      <t>YTD Budget $7.0M with Actuals of $7.2M (Full year budget $10.1M) - Construction underway/scheduled for Hawthorne Road, Glenorchy Corridor, Lower Shotover Rd, Arrowtown RTZ, Riverbank/Ballantyne, Golf Road, Capell Ave, Wanaka Corridor, Anderson/Aubrey, Rata Street, Aubrey Road and Cardrona Village. Waka Kotahi Sub 51% subsidised budget.</t>
    </r>
  </si>
  <si>
    <r>
      <rPr>
        <b/>
        <sz val="12"/>
        <rFont val="Aptos Narrow"/>
        <family val="2"/>
        <scheme val="minor"/>
      </rPr>
      <t>Wanaka Pool to School Active Travel:</t>
    </r>
    <r>
      <rPr>
        <sz val="12"/>
        <rFont val="Aptos Narrow"/>
        <family val="2"/>
        <scheme val="minor"/>
      </rPr>
      <t xml:space="preserve"> YTD Budget $3.4M with Actuals of $2.4M (Full year budget $5.0M) - Stage 2 Kellys Flat to Little Street nearing completion ($2.7M) of which $1.5M is Transport Choice Subsidy funded. Stage 3 State Highway to Ballantyne Road $1.4M contract awarded with works to run April-June.</t>
    </r>
  </si>
  <si>
    <r>
      <rPr>
        <b/>
        <sz val="12"/>
        <rFont val="Aptos Narrow"/>
        <family val="2"/>
        <scheme val="minor"/>
      </rPr>
      <t xml:space="preserve">Whakatipu Active Travel Low Cost Low Risk: </t>
    </r>
    <r>
      <rPr>
        <sz val="12"/>
        <rFont val="Aptos Narrow"/>
        <family val="2"/>
        <scheme val="minor"/>
      </rPr>
      <t>YTD Budget $998k with Actuals of $670k (Full year budget $1.4M) - Route B2 Thompson Street works due for completion April 2024 ($1.4M). Waka Kotahi Subsidy 51% budget.</t>
    </r>
  </si>
  <si>
    <r>
      <rPr>
        <b/>
        <sz val="12"/>
        <rFont val="Aptos Narrow"/>
        <family val="2"/>
        <scheme val="minor"/>
      </rPr>
      <t>Wanaka Active Travel Low Cost Low Risk:</t>
    </r>
    <r>
      <rPr>
        <sz val="12"/>
        <rFont val="Aptos Narrow"/>
        <family val="2"/>
        <scheme val="minor"/>
      </rPr>
      <t xml:space="preserve"> YTD Budget $439k with Actuals of $751k (Full year budget $601k) - Anderson Road Active travel completed February 2024. Minor close out works to follow. Waka Kotahi Subsidy 51% budget.</t>
    </r>
  </si>
  <si>
    <r>
      <rPr>
        <b/>
        <sz val="12"/>
        <rFont val="Aptos Narrow"/>
        <family val="2"/>
        <scheme val="minor"/>
      </rPr>
      <t xml:space="preserve">Whakatipu Public Transport Low Cost Low Risk: </t>
    </r>
    <r>
      <rPr>
        <sz val="12"/>
        <rFont val="Aptos Narrow"/>
        <family val="2"/>
        <scheme val="minor"/>
      </rPr>
      <t>YTD Budget $322k with Actuals of $183k (Full year budget $662k) - Tranche 2 construction minor close out works to be completed by year end. Procurement of Tranche 3 design and associated bus shelters underway, following confirmation of priorities with ORC. ORC Subsidy 51% budget.</t>
    </r>
  </si>
  <si>
    <r>
      <rPr>
        <b/>
        <sz val="12"/>
        <rFont val="Aptos Narrow"/>
        <family val="2"/>
        <scheme val="minor"/>
      </rPr>
      <t xml:space="preserve">Wanaka Masterplan Update: </t>
    </r>
    <r>
      <rPr>
        <sz val="12"/>
        <rFont val="Aptos Narrow"/>
        <family val="2"/>
        <scheme val="minor"/>
      </rPr>
      <t>YTD Budget $412k with Actuals of $359k (Full year budget $618k) - Contract for network optimisation single stage business case commenced September 2023 and due to be completed December 2024. Waka Kotahi Subsidy 51% budget.</t>
    </r>
  </si>
  <si>
    <r>
      <rPr>
        <b/>
        <sz val="12"/>
        <rFont val="Aptos Narrow"/>
        <family val="2"/>
        <scheme val="minor"/>
      </rPr>
      <t>Building Management System:</t>
    </r>
    <r>
      <rPr>
        <sz val="12"/>
        <rFont val="Aptos Narrow"/>
        <family val="2"/>
        <scheme val="minor"/>
      </rPr>
      <t xml:space="preserve"> YTD Budget $250k with Actuals of $127k (Full year budget $367k) - Designs complete. Implementation commenced March 2024 and to be completed by June.</t>
    </r>
  </si>
  <si>
    <r>
      <rPr>
        <b/>
        <sz val="12"/>
        <rFont val="Aptos Narrow"/>
        <family val="2"/>
        <scheme val="minor"/>
      </rPr>
      <t xml:space="preserve">Queenstown Priority Growth Corridors: </t>
    </r>
    <r>
      <rPr>
        <sz val="12"/>
        <rFont val="Aptos Narrow"/>
        <family val="2"/>
        <scheme val="minor"/>
      </rPr>
      <t>YTD Budget $197k with Actuals of $195k (Full year budget $228k) - Establishment Report complete. Recruitment for a programme manager imminent.</t>
    </r>
  </si>
  <si>
    <r>
      <rPr>
        <b/>
        <sz val="12"/>
        <rFont val="Aptos Narrow"/>
        <family val="2"/>
        <scheme val="minor"/>
      </rPr>
      <t xml:space="preserve">Wanaka Airport Masterplan: </t>
    </r>
    <r>
      <rPr>
        <sz val="12"/>
        <rFont val="Aptos Narrow"/>
        <family val="2"/>
        <scheme val="minor"/>
      </rPr>
      <t>YTD Budget $150k with Actuals of $97k (Full year budget $153k) - Draft Capital Plan and Functional Strategy delivered and integrated into draft Long Term Plan 2024-2034 preparations. Part 139 compliance deliverables have triggered the need to review Wanaka Airport management structure and the current services agreement in place. Investigative work underway to explore alternatives.  </t>
    </r>
  </si>
  <si>
    <r>
      <rPr>
        <b/>
        <sz val="12"/>
        <rFont val="Aptos Narrow"/>
        <family val="2"/>
        <scheme val="minor"/>
      </rPr>
      <t>Wanaka New Waste Facilities:</t>
    </r>
    <r>
      <rPr>
        <sz val="12"/>
        <rFont val="Aptos Narrow"/>
        <family val="2"/>
        <scheme val="minor"/>
      </rPr>
      <t xml:space="preserve"> YTD Budget $251k with Actuals of $3.4M (Full year budget $1.2M) - Design contract awarded November  2023, concept design is due to complete June 24. $3.4M paid for Wanaka land purchase end of Jan (budget to be reallocated from Whakatipu New Waste facilities as approved in the May Reforecast). The current approved Long Term Plan budget is insufficient for the preferred upgrade solution. Work is underway to assess the cost and scope in more detail before the amount of new funding can be confirmed.</t>
    </r>
  </si>
  <si>
    <r>
      <rPr>
        <b/>
        <sz val="12"/>
        <rFont val="Aptos Narrow"/>
        <family val="2"/>
        <scheme val="minor"/>
      </rPr>
      <t>Aubrey Road Recreation Reserve Stormwater detention pond:</t>
    </r>
    <r>
      <rPr>
        <sz val="12"/>
        <rFont val="Aptos Narrow"/>
        <family val="2"/>
        <scheme val="minor"/>
      </rPr>
      <t xml:space="preserve"> YTD Budget $4k with Actuals of $438k (Full year budget $430k) - Detailed design and construction of Aubrey Road pipeline complete. Minor remedial works undertaken 2023/24. Balance of project to be placed on hold until future funding is available for construction of the Kellys Flat detention pond.</t>
    </r>
  </si>
  <si>
    <r>
      <rPr>
        <b/>
        <sz val="12"/>
        <rFont val="Aptos Narrow"/>
        <family val="2"/>
        <scheme val="minor"/>
      </rPr>
      <t>Kingston HIF New Scheme Stormwater:</t>
    </r>
    <r>
      <rPr>
        <sz val="12"/>
        <rFont val="Aptos Narrow"/>
        <family val="2"/>
        <scheme val="minor"/>
      </rPr>
      <t xml:space="preserve"> YTD Budget $110k with Actuals of $177k (Full year budget $127k) - Detailed design is complete and the earthworks consent has been granted. Procurement for construction underway April 2024. Anticipating construction to commence September 2024.</t>
    </r>
  </si>
  <si>
    <r>
      <rPr>
        <b/>
        <sz val="12"/>
        <rFont val="Aptos Narrow"/>
        <family val="2"/>
        <scheme val="minor"/>
      </rPr>
      <t>Marine Parade Pump Station Electrical Upgrade:</t>
    </r>
    <r>
      <rPr>
        <sz val="12"/>
        <rFont val="Aptos Narrow"/>
        <family val="2"/>
        <scheme val="minor"/>
      </rPr>
      <t xml:space="preserve"> YTD Budget $63k with Actuals of $78k (Full year budget $65k) - Detailed design is complete and notice of requirement (NOR) has been lodged to designate the new location for the pump station.  The project will be placed on hold until future funding is available to construct the pump station.</t>
    </r>
  </si>
  <si>
    <r>
      <rPr>
        <b/>
        <sz val="12"/>
        <rFont val="Aptos Narrow"/>
        <family val="2"/>
        <scheme val="minor"/>
      </rPr>
      <t xml:space="preserve">Project Pure Upgrade Waste Water: </t>
    </r>
    <r>
      <rPr>
        <sz val="12"/>
        <rFont val="Aptos Narrow"/>
        <family val="2"/>
        <scheme val="minor"/>
      </rPr>
      <t xml:space="preserve"> YTD Budget $3.8M with Actuals of $4.3M (Full year budget $4.2M) - Construction completed December 2023 with final commissioning March 2024. $0.6M budget in 2024/25 will be required to be brought forward as a year end adjustment.</t>
    </r>
  </si>
  <si>
    <r>
      <rPr>
        <b/>
        <sz val="12"/>
        <rFont val="Aptos Narrow"/>
        <family val="2"/>
        <scheme val="minor"/>
      </rPr>
      <t>Upper Clutha Conveyance Scheme:</t>
    </r>
    <r>
      <rPr>
        <sz val="12"/>
        <rFont val="Aptos Narrow"/>
        <family val="2"/>
        <scheme val="minor"/>
      </rPr>
      <t xml:space="preserve"> YTD Budget $864k with Actuals of $669k (Full year budget $1.0M) - Detailed design has commenced and is planned to be completed by early 2025. The design programme has been extended to analyse and incorporate potential design changes required to align with the latest Draft QLDC population forecasts. As a result, the project team is working with Kainga Ora to amend the funding milestones within the Delivery Plan included in the Infrastructure Acceleration Fund funding agreement.</t>
    </r>
  </si>
  <si>
    <r>
      <rPr>
        <b/>
        <sz val="12"/>
        <rFont val="Aptos Narrow"/>
        <family val="2"/>
        <scheme val="minor"/>
      </rPr>
      <t>Project Shotover Plant Upgrade:</t>
    </r>
    <r>
      <rPr>
        <sz val="12"/>
        <rFont val="Aptos Narrow"/>
        <family val="2"/>
        <scheme val="minor"/>
      </rPr>
      <t xml:space="preserve"> YTD Budget $9.5M with Actuals of $12.2M (Full year budget $14.0M) - Physical works commenced August 2023 and due to be completed December 2025. Current 2023/24 forecast anticipates $4.4M budget in 2024/25 will be required to be brought forward as a year end adjustment.</t>
    </r>
  </si>
  <si>
    <r>
      <rPr>
        <b/>
        <sz val="12"/>
        <rFont val="Aptos Narrow"/>
        <family val="2"/>
        <scheme val="minor"/>
      </rPr>
      <t xml:space="preserve">Kingston HIF new scheme Waste Water: </t>
    </r>
    <r>
      <rPr>
        <sz val="12"/>
        <rFont val="Aptos Narrow"/>
        <family val="2"/>
        <scheme val="minor"/>
      </rPr>
      <t>YTD Budget $122k with Actuals of $259k (Full year budget $146k) - Detailed design is underway and is expected to be completed late 2024 / early 2025.   Current20 23/24 forecast anticipates $0.4M budget in 2024/25 will be required to be brought forward as a year end adjustment.</t>
    </r>
  </si>
  <si>
    <r>
      <rPr>
        <b/>
        <sz val="12"/>
        <rFont val="Aptos Narrow"/>
        <family val="2"/>
        <scheme val="minor"/>
      </rPr>
      <t>North Wanaka Conveyance Waste Water:</t>
    </r>
    <r>
      <rPr>
        <sz val="12"/>
        <rFont val="Aptos Narrow"/>
        <family val="2"/>
        <scheme val="minor"/>
      </rPr>
      <t xml:space="preserve"> YTD Budget $162k with Actuals of $222k (Full year budget $250k) - The project is being delivered in two stages; (1) Aubrey Road conveyance, and (2) Beacon Point Road Pump Station. Stage 1 completed June 2023. Stage 2 pump station still in consenting stage. Designation appealed by submitters and QLDC are considering the next phases (budget in years 1-3 of draft Long Term Plan 2024-2034).</t>
    </r>
  </si>
  <si>
    <r>
      <rPr>
        <b/>
        <sz val="12"/>
        <rFont val="Aptos Narrow"/>
        <family val="2"/>
        <scheme val="minor"/>
      </rPr>
      <t xml:space="preserve">CBD to Frankton Conveyance Waste Water: </t>
    </r>
    <r>
      <rPr>
        <sz val="12"/>
        <rFont val="Aptos Narrow"/>
        <family val="2"/>
        <scheme val="minor"/>
      </rPr>
      <t>YTD Budget $3.2M with Actuals of $2.0M (Full year budget $3.2M) - Sewer relining works underway April 2023 with forecast completion date by May 2024. Detailed design for the planned new rising main has commenced, with construction anticipated to commence early 2025.</t>
    </r>
  </si>
  <si>
    <r>
      <rPr>
        <b/>
        <sz val="12"/>
        <rFont val="Aptos Narrow"/>
        <family val="2"/>
        <scheme val="minor"/>
      </rPr>
      <t xml:space="preserve">Robins Road Conveyance Upgrade Waste Water: </t>
    </r>
    <r>
      <rPr>
        <sz val="12"/>
        <rFont val="Aptos Narrow"/>
        <family val="2"/>
        <scheme val="minor"/>
      </rPr>
      <t>YTD Budget $294k with Actuals of $246k (Full year budget $580k) - Detailed design is underway, with construction forecast to commence in early 2025.</t>
    </r>
  </si>
  <si>
    <r>
      <rPr>
        <b/>
        <sz val="12"/>
        <rFont val="Aptos Narrow"/>
        <family val="2"/>
        <scheme val="minor"/>
      </rPr>
      <t>Shotover Country New Water Treatment Plant:</t>
    </r>
    <r>
      <rPr>
        <sz val="12"/>
        <rFont val="Aptos Narrow"/>
        <family val="2"/>
        <scheme val="minor"/>
      </rPr>
      <t xml:space="preserve"> YTD Budget $235k with Actuals of $359k (Full year budget $549k) - Physical works complete. Practical completion issued January 2024. </t>
    </r>
  </si>
  <si>
    <r>
      <rPr>
        <b/>
        <sz val="12"/>
        <rFont val="Aptos Narrow"/>
        <family val="2"/>
        <scheme val="minor"/>
      </rPr>
      <t xml:space="preserve">Glenorchy Reservoir upgrade: </t>
    </r>
    <r>
      <rPr>
        <sz val="12"/>
        <rFont val="Aptos Narrow"/>
        <family val="2"/>
        <scheme val="minor"/>
      </rPr>
      <t xml:space="preserve">YTD Budget $2.4M with Actuals of $2.3M (Full year budget $2.4M) - The new reservoirs were commissioned in December 2023. </t>
    </r>
  </si>
  <si>
    <r>
      <rPr>
        <b/>
        <sz val="12"/>
        <rFont val="Aptos Narrow"/>
        <family val="2"/>
        <scheme val="minor"/>
      </rPr>
      <t>Beacon Point new Reservoir:</t>
    </r>
    <r>
      <rPr>
        <sz val="12"/>
        <rFont val="Aptos Narrow"/>
        <family val="2"/>
        <scheme val="minor"/>
      </rPr>
      <t xml:space="preserve"> YTD Budget $5.4M with Actuals of $4.8M (Full year budget $5.6M) - Main Reservoir tank works completed December 2023. Budget of $1.5M added in the December reforecast to complete construction of earth bund to screen future water treatment plant. Bund earthworks have been completed with planting/landscaping underway.</t>
    </r>
  </si>
  <si>
    <r>
      <rPr>
        <b/>
        <sz val="12"/>
        <rFont val="Aptos Narrow"/>
        <family val="2"/>
        <scheme val="minor"/>
      </rPr>
      <t>Luggate Water Supply Scheme:</t>
    </r>
    <r>
      <rPr>
        <sz val="12"/>
        <rFont val="Aptos Narrow"/>
        <family val="2"/>
        <scheme val="minor"/>
      </rPr>
      <t xml:space="preserve"> YTD Budget $158k with Actuals of $220k (Full year budget $230k) - Detailed design completed March 2023. Land purchase completed February  2024. Construction phase on hold due to reprioritisation of budgets. Now programmed to commence 2027.  </t>
    </r>
  </si>
  <si>
    <r>
      <rPr>
        <b/>
        <sz val="12"/>
        <rFont val="Aptos Narrow"/>
        <family val="2"/>
        <scheme val="minor"/>
      </rPr>
      <t>Kingston HIF New Scheme Water Supply:</t>
    </r>
    <r>
      <rPr>
        <sz val="12"/>
        <rFont val="Aptos Narrow"/>
        <family val="2"/>
        <scheme val="minor"/>
      </rPr>
      <t xml:space="preserve"> YTD Budget $89k with Actuals of $92k (Full year budget $104k) - Detailed design is complete. Currently out to market with Stage 1 construction procurement (Stage 1 includes construction of a new water treatment plant, reservoir, and rising and falling water supply main). Contract award anticipated July 2024. Current 2023/24 forecast anticipates $0.1M budget in 2024/25 will be required to be brought forward as a year end adjustment.</t>
    </r>
  </si>
  <si>
    <r>
      <rPr>
        <b/>
        <sz val="12"/>
        <rFont val="Aptos Narrow"/>
        <family val="2"/>
        <scheme val="minor"/>
      </rPr>
      <t xml:space="preserve">Quail Rise Reservoir: </t>
    </r>
    <r>
      <rPr>
        <sz val="12"/>
        <rFont val="Aptos Narrow"/>
        <family val="2"/>
        <scheme val="minor"/>
      </rPr>
      <t>YTD Budget $176k with Actuals of $165k (Full year budget $190k) - Detailed design complete and planning/designation activities ongoing. Project will be placed on hold until future funding is available for construction.</t>
    </r>
  </si>
  <si>
    <r>
      <rPr>
        <b/>
        <sz val="12"/>
        <rFont val="Aptos Narrow"/>
        <family val="2"/>
        <scheme val="minor"/>
      </rPr>
      <t xml:space="preserve">Glenorchy Water Treatment Plant: </t>
    </r>
    <r>
      <rPr>
        <sz val="12"/>
        <rFont val="Aptos Narrow"/>
        <family val="2"/>
        <scheme val="minor"/>
      </rPr>
      <t>YTD Budget $113k with Actuals of $88k (Full year budget $113k) - Detailed design scheduled for completion by June year end with consent applications lodged shortly after. Project will be placed on hold until future funding is available for construction.</t>
    </r>
  </si>
  <si>
    <r>
      <rPr>
        <b/>
        <sz val="12"/>
        <rFont val="Aptos Narrow"/>
        <family val="2"/>
        <scheme val="minor"/>
      </rPr>
      <t>Western Wanaka Level of Service Water Supply:</t>
    </r>
    <r>
      <rPr>
        <sz val="12"/>
        <rFont val="Aptos Narrow"/>
        <family val="2"/>
        <scheme val="minor"/>
      </rPr>
      <t xml:space="preserve"> YTD Budget $94k with Actuals of $21k (Full year budget $408k) - Practical completion March 2023 for main Heb contract. Final defects close out in process, with final remediations underway. Agreed scope changes to include delivery of other parts of the ultimate conveyance route (to be funded from the project's forecast surplus) have been approved. Works for stage 2 (Alpha Series pipeline) has now been completed with stage 3 (further extensions to Alpha Series pipeline) planned to commence May 2024.</t>
    </r>
  </si>
  <si>
    <r>
      <rPr>
        <b/>
        <sz val="12"/>
        <rFont val="Aptos Narrow"/>
        <family val="2"/>
        <scheme val="minor"/>
      </rPr>
      <t>Cardrona Water Supply Scheme Pipeline:</t>
    </r>
    <r>
      <rPr>
        <sz val="12"/>
        <rFont val="Aptos Narrow"/>
        <family val="2"/>
        <scheme val="minor"/>
      </rPr>
      <t xml:space="preserve"> YTD Budget $1.3M with Actuals of $1.2M (Full year budget $2.4M) - Construction contract commenced November 2023, with forecast completion May 2024.</t>
    </r>
  </si>
  <si>
    <r>
      <rPr>
        <b/>
        <sz val="12"/>
        <rFont val="Aptos Narrow"/>
        <family val="2"/>
        <scheme val="minor"/>
      </rPr>
      <t>Compliance Response - UV Treatment Water Supply:</t>
    </r>
    <r>
      <rPr>
        <sz val="12"/>
        <rFont val="Aptos Narrow"/>
        <family val="2"/>
        <scheme val="minor"/>
      </rPr>
      <t xml:space="preserve"> YTD Budget $5.6M with Actuals of $4.7M (Full year budget $8.5M) - Fernhill, Western Intake and Beacon Point UV treatment now completed. Smaller UV locations to be rolled out for remainder of year (Corbridge, Wanaka Airport, Luggate, Glenorchy). Two Mile intake subject to planning requirements. All locations must be completed by 31 December 2024. </t>
    </r>
  </si>
  <si>
    <r>
      <rPr>
        <b/>
        <sz val="12"/>
        <rFont val="Aptos Narrow"/>
        <family val="2"/>
        <scheme val="minor"/>
      </rPr>
      <t>Whakatipu Active Travel Network:</t>
    </r>
    <r>
      <rPr>
        <sz val="12"/>
        <rFont val="Aptos Narrow"/>
        <family val="2"/>
        <scheme val="minor"/>
      </rPr>
      <t xml:space="preserve"> YTD Budget $83k with Actuals of $31k (Full year budget $186k) - No further expenditure planned for 2023/24; Budget reallocated to Wanaka Lakefront Development Plan Stage 5 in the May reforecast.</t>
    </r>
  </si>
  <si>
    <r>
      <rPr>
        <b/>
        <sz val="12"/>
        <rFont val="Aptos Narrow"/>
        <family val="2"/>
        <scheme val="minor"/>
      </rPr>
      <t xml:space="preserve">Arthurs Point to CBD Active Travel: </t>
    </r>
    <r>
      <rPr>
        <sz val="12"/>
        <rFont val="Aptos Narrow"/>
        <family val="2"/>
        <scheme val="minor"/>
      </rPr>
      <t xml:space="preserve">YTD Budget $5M with Actuals of $4M (Full year budget $7.3M) - Construction commenced September 2023 and is forecast to complete by May 2024. QLDC currently assessing opportunity to utilise surplus budget to deliver additional scope. </t>
    </r>
  </si>
  <si>
    <r>
      <rPr>
        <b/>
        <sz val="12"/>
        <rFont val="Aptos Narrow"/>
        <family val="2"/>
        <scheme val="minor"/>
      </rPr>
      <t xml:space="preserve">Paetara Aspiring Central: </t>
    </r>
    <r>
      <rPr>
        <sz val="12"/>
        <rFont val="Aptos Narrow"/>
        <family val="2"/>
        <scheme val="minor"/>
      </rPr>
      <t>YTD Budget $2.1M with Actuals of $2.0M (Full year budget $2.1M) - Construction commenced April 2023 and practical completion reached September 2023. Additional budget transfers approved of $200k in the May reforecast for Basketball hoops.</t>
    </r>
  </si>
  <si>
    <r>
      <rPr>
        <b/>
        <sz val="12"/>
        <rFont val="Aptos Narrow"/>
        <family val="2"/>
        <scheme val="minor"/>
      </rPr>
      <t xml:space="preserve">Performing Arts Centre: </t>
    </r>
    <r>
      <rPr>
        <sz val="12"/>
        <rFont val="Aptos Narrow"/>
        <family val="2"/>
        <scheme val="minor"/>
      </rPr>
      <t>YTD Budget $483k with Actuals of $27k (Full year budget $524k) - Works commenced April to demolish the Playcentre and for removal of QPAC to relocate to Country Lane. Programmed to be completed by June 2024.</t>
    </r>
  </si>
  <si>
    <r>
      <rPr>
        <b/>
        <sz val="12"/>
        <rFont val="Calibri"/>
        <family val="2"/>
      </rPr>
      <t>Project Connect Civic Administration Building</t>
    </r>
    <r>
      <rPr>
        <sz val="12"/>
        <rFont val="Calibri"/>
        <family val="2"/>
      </rPr>
      <t>: On 31 August 2023 Councillors adopted a Statement of Proposal (SOP) for community consultation before the end of 2023 on a land strategy for the Site and joint venture arrangements between the parties.  On 4 April 2024, following community consultation and a hearing, councillors adopted the land strategy for the Site and decided not to progress the joint venture arrangement with NTP. There are a number of steps to achieve the proposed land strategy involving QLDC’s existing partnership with NTP and their various rights and interests in the site, including a right of first refusal, and Ministerial approval.  Staff have been directed to report back to the Council with a scope of works programme for the land strategy.</t>
    </r>
  </si>
  <si>
    <r>
      <rPr>
        <b/>
        <sz val="12"/>
        <color theme="1"/>
        <rFont val="Calibri"/>
        <family val="2"/>
      </rPr>
      <t xml:space="preserve">Queenstown Town Centre Arterials - CIP Stage 1: </t>
    </r>
    <r>
      <rPr>
        <sz val="12"/>
        <color theme="1"/>
        <rFont val="Calibri"/>
        <family val="2"/>
      </rPr>
      <t xml:space="preserve"> YTD Budget $33.5M with Actuals of $30.9M (Full year budget $44.2M) - As at 31 March 2024 side road construction works on Frankton Road have been completed, pavement works in Melbourne Street have recommenced and stormwater installations in Zone 3 are ongoing. Retaining wall works at St Joseph’s church are still ongoing - piling works have been completed and backfilling is well progressed. There has been a delay in the completion of the St Joseph’s retaining wall due to complexities in the shop drawings, causing a delay in manufacturing the balustrades. The estimated completion date for this work is 30 June 2024.
</t>
    </r>
    <r>
      <rPr>
        <b/>
        <sz val="12"/>
        <color theme="1"/>
        <rFont val="Calibri"/>
        <family val="2"/>
      </rPr>
      <t>Queenstown Street Upgrades - CIP:</t>
    </r>
    <r>
      <rPr>
        <sz val="12"/>
        <color theme="1"/>
        <rFont val="Calibri"/>
        <family val="2"/>
      </rPr>
      <t xml:space="preserve"> YTD Budget $4.5M with Actuals of $4.9M (Full year budget $4.1M) - As at 31 March 2024 construction is complete with minor works (minor faults and omissions) underway in parallel to submission of the final Quality Assurance Documents. The budget and forecast for 2023/24 allows for an anticipated credit of circa $4.0M to be received in June 2024 for the Alliances pain/gain share. </t>
    </r>
  </si>
  <si>
    <t xml:space="preserve">The Alliance has completed the known asbestos removal work.  Remaining vacated cabins on site expected to be removed in 2024, tender assessment has been completed and contractor has commenced works in March and due for completion June 2024. </t>
  </si>
  <si>
    <t>The Alliance current programme is predominantly complete on Man/Thompson Streets, with final handover in April. Awaiting confirmation of revised dates to complete existing Isle St surface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</si>
</sst>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Red]\-#,##0\ "/>
    <numFmt numFmtId="165" formatCode="d/mm/yyyy;@"/>
    <numFmt numFmtId="166" formatCode="_-* #,##0_-;\-* #,##0_-;_-* &quot;-&quot;??_-;_-@_-"/>
    <numFmt numFmtId="167" formatCode="#,##0;[Red]\(#,##0\)"/>
  </numFmts>
  <fonts count="14" x14ac:knownFonts="1">
    <font>
      <sz val="11"/>
      <color theme="1"/>
      <name val="Aptos Narrow"/>
      <family val="2"/>
      <scheme val="minor"/>
    </font>
    <font>
      <sz val="11"/>
      <color theme="1"/>
      <name val="Aptos Narrow"/>
      <family val="2"/>
      <scheme val="minor"/>
    </font>
    <font>
      <sz val="12"/>
      <color theme="1"/>
      <name val="Aptos Narrow"/>
      <family val="2"/>
      <scheme val="minor"/>
    </font>
    <font>
      <b/>
      <sz val="22"/>
      <color theme="3"/>
      <name val="Aptos Narrow"/>
      <family val="2"/>
      <scheme val="minor"/>
    </font>
    <font>
      <sz val="12"/>
      <color theme="3"/>
      <name val="Aptos Narrow"/>
      <family val="2"/>
      <scheme val="minor"/>
    </font>
    <font>
      <b/>
      <sz val="12"/>
      <color theme="1"/>
      <name val="Aptos Narrow"/>
      <family val="2"/>
      <scheme val="minor"/>
    </font>
    <font>
      <b/>
      <sz val="12"/>
      <color theme="0"/>
      <name val="Aptos Narrow"/>
      <family val="2"/>
      <scheme val="minor"/>
    </font>
    <font>
      <sz val="12"/>
      <name val="Calibri"/>
      <family val="2"/>
    </font>
    <font>
      <b/>
      <sz val="12"/>
      <name val="Calibri"/>
      <family val="2"/>
    </font>
    <font>
      <sz val="12"/>
      <color theme="1"/>
      <name val="Calibri"/>
      <family val="2"/>
    </font>
    <font>
      <b/>
      <sz val="12"/>
      <color theme="1"/>
      <name val="Calibri"/>
      <family val="2"/>
    </font>
    <font>
      <sz val="12"/>
      <name val="Aptos Narrow"/>
      <family val="2"/>
      <scheme val="minor"/>
    </font>
    <font>
      <b/>
      <sz val="12"/>
      <name val="Aptos Narrow"/>
      <family val="2"/>
      <scheme val="minor"/>
    </font>
    <font>
      <sz val="10"/>
      <name val="Arial"/>
      <family val="2"/>
    </font>
  </fonts>
  <fills count="6">
    <fill>
      <patternFill patternType="none"/>
    </fill>
    <fill>
      <patternFill patternType="gray125"/>
    </fill>
    <fill>
      <patternFill patternType="solid">
        <fgColor theme="3"/>
        <bgColor theme="4" tint="0.79998168889431442"/>
      </patternFill>
    </fill>
    <fill>
      <patternFill patternType="solid">
        <fgColor theme="5" tint="-0.249977111117893"/>
        <bgColor theme="4" tint="0.79998168889431442"/>
      </patternFill>
    </fill>
    <fill>
      <patternFill patternType="solid">
        <fgColor theme="0"/>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cellStyleXfs>
  <cellXfs count="6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166" fontId="2" fillId="0" borderId="0" xfId="0" applyNumberFormat="1" applyFont="1"/>
    <xf numFmtId="0" fontId="5" fillId="0" borderId="0" xfId="0" applyFont="1"/>
    <xf numFmtId="0" fontId="6" fillId="2" borderId="1" xfId="0" applyFont="1" applyFill="1" applyBorder="1" applyAlignment="1">
      <alignment horizontal="center" vertical="center" wrapText="1"/>
    </xf>
    <xf numFmtId="167"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vertical="top"/>
    </xf>
    <xf numFmtId="166" fontId="2" fillId="4" borderId="2" xfId="1" applyNumberFormat="1" applyFont="1" applyFill="1" applyBorder="1" applyAlignment="1">
      <alignment vertical="top"/>
    </xf>
    <xf numFmtId="166" fontId="2" fillId="0" borderId="0" xfId="1" applyNumberFormat="1" applyFont="1"/>
    <xf numFmtId="0" fontId="2" fillId="0" borderId="5" xfId="0" applyFont="1" applyBorder="1"/>
    <xf numFmtId="167" fontId="2" fillId="0" borderId="5" xfId="0" applyNumberFormat="1" applyFont="1" applyBorder="1"/>
    <xf numFmtId="0" fontId="2" fillId="0" borderId="5" xfId="0" applyFont="1" applyBorder="1" applyAlignment="1">
      <alignment horizontal="center"/>
    </xf>
    <xf numFmtId="0" fontId="5" fillId="5" borderId="1" xfId="0" applyFont="1" applyFill="1" applyBorder="1"/>
    <xf numFmtId="166" fontId="5" fillId="5" borderId="4" xfId="0" applyNumberFormat="1" applyFont="1" applyFill="1" applyBorder="1"/>
    <xf numFmtId="167" fontId="5" fillId="5" borderId="4" xfId="0" applyNumberFormat="1" applyFont="1" applyFill="1" applyBorder="1"/>
    <xf numFmtId="9" fontId="5" fillId="5" borderId="3" xfId="2" applyFont="1" applyFill="1" applyBorder="1" applyAlignment="1">
      <alignment horizontal="center" vertical="top"/>
    </xf>
    <xf numFmtId="167" fontId="2" fillId="0" borderId="0" xfId="0" applyNumberFormat="1" applyFont="1"/>
    <xf numFmtId="166" fontId="2" fillId="0" borderId="0" xfId="0" applyNumberFormat="1" applyFont="1" applyAlignment="1">
      <alignment horizontal="center"/>
    </xf>
    <xf numFmtId="0" fontId="6" fillId="2" borderId="1" xfId="0" applyFont="1" applyFill="1" applyBorder="1" applyAlignment="1">
      <alignment vertical="center" wrapText="1"/>
    </xf>
    <xf numFmtId="0" fontId="2" fillId="4" borderId="1" xfId="0" applyFont="1" applyFill="1" applyBorder="1" applyAlignment="1">
      <alignment vertical="top" wrapText="1"/>
    </xf>
    <xf numFmtId="166" fontId="2" fillId="4" borderId="1" xfId="1" applyNumberFormat="1" applyFont="1" applyFill="1" applyBorder="1" applyAlignment="1">
      <alignment vertical="top"/>
    </xf>
    <xf numFmtId="167" fontId="2" fillId="4" borderId="1" xfId="1" applyNumberFormat="1" applyFont="1" applyFill="1" applyBorder="1" applyAlignment="1">
      <alignment vertical="top"/>
    </xf>
    <xf numFmtId="9" fontId="2" fillId="4" borderId="1" xfId="2" applyFont="1" applyFill="1" applyBorder="1" applyAlignment="1">
      <alignment horizontal="center" vertical="top"/>
    </xf>
    <xf numFmtId="0" fontId="7" fillId="4" borderId="1" xfId="0" applyFont="1" applyFill="1" applyBorder="1" applyAlignment="1">
      <alignment vertical="center" wrapText="1"/>
    </xf>
    <xf numFmtId="0" fontId="2" fillId="0" borderId="1" xfId="0" applyFont="1" applyBorder="1"/>
    <xf numFmtId="0" fontId="9" fillId="4" borderId="1" xfId="0" applyFont="1" applyFill="1" applyBorder="1" applyAlignment="1">
      <alignment vertical="center" wrapText="1"/>
    </xf>
    <xf numFmtId="0" fontId="9" fillId="0" borderId="1" xfId="0" applyFont="1" applyBorder="1" applyAlignment="1">
      <alignment vertical="top" wrapText="1"/>
    </xf>
    <xf numFmtId="0" fontId="9" fillId="0" borderId="1" xfId="0" applyFont="1" applyBorder="1" applyAlignment="1">
      <alignment vertical="center" wrapText="1"/>
    </xf>
    <xf numFmtId="0" fontId="2" fillId="0" borderId="1" xfId="0" applyFont="1" applyBorder="1" applyAlignment="1">
      <alignment vertical="top"/>
    </xf>
    <xf numFmtId="49" fontId="11" fillId="0" borderId="1" xfId="1" applyNumberFormat="1" applyFont="1" applyFill="1" applyBorder="1" applyAlignment="1">
      <alignment horizontal="left" vertical="top" wrapText="1"/>
    </xf>
    <xf numFmtId="0" fontId="2" fillId="0" borderId="1" xfId="0" applyFont="1" applyBorder="1" applyAlignment="1">
      <alignment horizontal="left" vertical="top"/>
    </xf>
    <xf numFmtId="166" fontId="2" fillId="4" borderId="1" xfId="1" applyNumberFormat="1" applyFont="1" applyFill="1" applyBorder="1" applyAlignment="1">
      <alignment horizontal="right" vertical="top"/>
    </xf>
    <xf numFmtId="167" fontId="2" fillId="4" borderId="1" xfId="1" applyNumberFormat="1" applyFont="1" applyFill="1" applyBorder="1" applyAlignment="1">
      <alignment horizontal="right" vertical="top"/>
    </xf>
    <xf numFmtId="9" fontId="2" fillId="4" borderId="1" xfId="2" applyFont="1" applyFill="1" applyBorder="1" applyAlignment="1">
      <alignment horizontal="center" vertical="top"/>
    </xf>
    <xf numFmtId="166" fontId="2" fillId="4" borderId="1" xfId="1" applyNumberFormat="1" applyFont="1" applyFill="1" applyBorder="1" applyAlignment="1">
      <alignment horizontal="center" vertical="top"/>
    </xf>
    <xf numFmtId="49" fontId="11" fillId="0" borderId="1" xfId="1" applyNumberFormat="1" applyFont="1" applyFill="1" applyBorder="1" applyAlignment="1">
      <alignment vertical="top" wrapText="1"/>
    </xf>
    <xf numFmtId="0" fontId="2" fillId="0" borderId="1" xfId="0" applyFont="1" applyBorder="1" applyAlignment="1">
      <alignment vertical="top" wrapText="1"/>
    </xf>
    <xf numFmtId="164" fontId="7" fillId="0" borderId="1" xfId="3" applyNumberFormat="1" applyFont="1" applyBorder="1" applyAlignment="1">
      <alignment vertical="top" wrapText="1"/>
    </xf>
    <xf numFmtId="166" fontId="2" fillId="4" borderId="1" xfId="1" applyNumberFormat="1" applyFont="1" applyFill="1" applyBorder="1" applyAlignment="1">
      <alignment horizontal="left" vertical="top"/>
    </xf>
    <xf numFmtId="9" fontId="2" fillId="4" borderId="1" xfId="2" applyFont="1" applyFill="1"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49" fontId="11" fillId="0" borderId="1" xfId="1" applyNumberFormat="1" applyFont="1" applyFill="1" applyBorder="1" applyAlignment="1">
      <alignment horizontal="left" vertical="center" wrapText="1"/>
    </xf>
    <xf numFmtId="0" fontId="2" fillId="0" borderId="1" xfId="0" applyFont="1" applyBorder="1" applyAlignment="1">
      <alignment horizontal="left"/>
    </xf>
    <xf numFmtId="49" fontId="11" fillId="0" borderId="1" xfId="1" applyNumberFormat="1" applyFont="1" applyFill="1" applyBorder="1" applyAlignment="1">
      <alignment vertical="center" wrapText="1"/>
    </xf>
    <xf numFmtId="49" fontId="12" fillId="0" borderId="1" xfId="1" applyNumberFormat="1" applyFont="1" applyFill="1" applyBorder="1" applyAlignment="1">
      <alignment horizontal="left" vertical="top" wrapText="1"/>
    </xf>
    <xf numFmtId="49" fontId="11" fillId="0" borderId="1" xfId="1" quotePrefix="1" applyNumberFormat="1" applyFont="1" applyFill="1" applyBorder="1" applyAlignment="1">
      <alignment horizontal="left" vertical="top" wrapText="1"/>
    </xf>
    <xf numFmtId="0" fontId="11" fillId="0" borderId="1" xfId="0" applyFont="1" applyBorder="1" applyAlignment="1">
      <alignment vertical="top" wrapText="1"/>
    </xf>
    <xf numFmtId="165" fontId="0" fillId="0" borderId="0" xfId="0" applyNumberFormat="1" applyAlignment="1">
      <alignment wrapText="1"/>
    </xf>
    <xf numFmtId="0" fontId="4" fillId="0" borderId="0" xfId="0" applyFont="1" applyAlignment="1">
      <alignment wrapText="1"/>
    </xf>
    <xf numFmtId="0" fontId="5" fillId="4" borderId="1"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5" xfId="0" applyFont="1" applyBorder="1" applyAlignment="1">
      <alignment wrapText="1"/>
    </xf>
    <xf numFmtId="0" fontId="5" fillId="5" borderId="1" xfId="0" applyFont="1" applyFill="1" applyBorder="1" applyAlignment="1">
      <alignment wrapText="1"/>
    </xf>
  </cellXfs>
  <cellStyles count="4">
    <cellStyle name="Comma" xfId="1" builtinId="3"/>
    <cellStyle name="Normal" xfId="0" builtinId="0"/>
    <cellStyle name="Normal 2 2" xfId="3" xr:uid="{21735519-BA88-4294-BA12-1BF3502F516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6937</xdr:colOff>
      <xdr:row>2</xdr:row>
      <xdr:rowOff>190502</xdr:rowOff>
    </xdr:from>
    <xdr:to>
      <xdr:col>12</xdr:col>
      <xdr:colOff>27216</xdr:colOff>
      <xdr:row>17</xdr:row>
      <xdr:rowOff>149679</xdr:rowOff>
    </xdr:to>
    <xdr:pic>
      <xdr:nvPicPr>
        <xdr:cNvPr id="2" name="Picture 1">
          <a:extLst>
            <a:ext uri="{FF2B5EF4-FFF2-40B4-BE49-F238E27FC236}">
              <a16:creationId xmlns:a16="http://schemas.microsoft.com/office/drawing/2014/main" id="{DE28A49F-CA7B-4FB1-8519-767FE88EDB76}"/>
            </a:ext>
          </a:extLst>
        </xdr:cNvPr>
        <xdr:cNvPicPr>
          <a:picLocks noChangeAspect="1"/>
        </xdr:cNvPicPr>
      </xdr:nvPicPr>
      <xdr:blipFill>
        <a:blip xmlns:r="http://schemas.openxmlformats.org/officeDocument/2006/relationships" r:embed="rId1"/>
        <a:stretch>
          <a:fillRect/>
        </a:stretch>
      </xdr:blipFill>
      <xdr:spPr>
        <a:xfrm>
          <a:off x="8456973" y="693966"/>
          <a:ext cx="11327814" cy="4735284"/>
        </a:xfrm>
        <a:prstGeom prst="rect">
          <a:avLst/>
        </a:prstGeom>
      </xdr:spPr>
    </xdr:pic>
    <xdr:clientData/>
  </xdr:twoCellAnchor>
  <xdr:twoCellAnchor editAs="oneCell">
    <xdr:from>
      <xdr:col>0</xdr:col>
      <xdr:colOff>571500</xdr:colOff>
      <xdr:row>3</xdr:row>
      <xdr:rowOff>17689</xdr:rowOff>
    </xdr:from>
    <xdr:to>
      <xdr:col>6</xdr:col>
      <xdr:colOff>578675</xdr:colOff>
      <xdr:row>17</xdr:row>
      <xdr:rowOff>149679</xdr:rowOff>
    </xdr:to>
    <xdr:pic>
      <xdr:nvPicPr>
        <xdr:cNvPr id="3" name="Picture 2">
          <a:extLst>
            <a:ext uri="{FF2B5EF4-FFF2-40B4-BE49-F238E27FC236}">
              <a16:creationId xmlns:a16="http://schemas.microsoft.com/office/drawing/2014/main" id="{B90D868C-44A2-454A-8204-D7FF2185810C}"/>
            </a:ext>
          </a:extLst>
        </xdr:cNvPr>
        <xdr:cNvPicPr>
          <a:picLocks noChangeAspect="1"/>
        </xdr:cNvPicPr>
      </xdr:nvPicPr>
      <xdr:blipFill>
        <a:blip xmlns:r="http://schemas.openxmlformats.org/officeDocument/2006/relationships" r:embed="rId2"/>
        <a:stretch>
          <a:fillRect/>
        </a:stretch>
      </xdr:blipFill>
      <xdr:spPr>
        <a:xfrm>
          <a:off x="571500" y="725260"/>
          <a:ext cx="7314211" cy="4703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ellc\AppData\Local\Microsoft\Windows\INetCache\Content.Outlook\0O52VQ9I\2023-24%20Capex%20Projects%20Report%20-%20Mar%2024.xlsx" TargetMode="External"/><Relationship Id="rId1" Type="http://schemas.openxmlformats.org/officeDocument/2006/relationships/externalLinkPath" Target="/Users/naellc/AppData/Local/Microsoft/Windows/INetCache/Content.Outlook/0O52VQ9I/2023-24%20Capex%20Projects%20Report%20-%20Ma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 YTD Report for AF&amp;R"/>
      <sheetName val="Summary 23-24"/>
      <sheetName val="Sheet1"/>
      <sheetName val="Project Financials Mar 24"/>
      <sheetName val="Proj Financial Summary 23.4"/>
      <sheetName val="CMTY 23-24"/>
      <sheetName val="LTP24-34"/>
      <sheetName val="3W-S&amp;AM"/>
      <sheetName val="Property Adj's"/>
      <sheetName val="3W Renewals"/>
      <sheetName val="Dec 23 Reforecast"/>
      <sheetName val="PMO"/>
      <sheetName val="Renewals_Last3yrs"/>
      <sheetName val="Sheet2"/>
      <sheetName val="Carry Fwds"/>
      <sheetName val="PROJECT_FINANCIAL_SUMMARY_ALL_Y"/>
    </sheetNames>
    <sheetDataSet>
      <sheetData sheetId="0" refreshError="1"/>
      <sheetData sheetId="1" refreshError="1"/>
      <sheetData sheetId="2" refreshError="1"/>
      <sheetData sheetId="3">
        <row r="1">
          <cell r="A1" t="str">
            <v>QUEENSTOWN LAKES DISTRICT COUNCIL</v>
          </cell>
        </row>
        <row r="2">
          <cell r="A2" t="str">
            <v xml:space="preserve">CAPITAL PROJECT REPORT </v>
          </cell>
        </row>
        <row r="3">
          <cell r="A3" t="str">
            <v>As at 31St March 2024</v>
          </cell>
        </row>
        <row r="4">
          <cell r="A4" t="str">
            <v>Programme</v>
          </cell>
          <cell r="C4" t="str">
            <v>Report Category</v>
          </cell>
          <cell r="G4" t="str">
            <v>Report Category 2</v>
          </cell>
          <cell r="BQ4" t="str">
            <v>Total Forecast 23/24</v>
          </cell>
        </row>
        <row r="5">
          <cell r="A5" t="str">
            <v>3 Waters</v>
          </cell>
          <cell r="C5" t="str">
            <v>PMO - Project Management Office</v>
          </cell>
          <cell r="G5" t="str">
            <v>New Capital</v>
          </cell>
          <cell r="BQ5">
            <v>0</v>
          </cell>
        </row>
        <row r="6">
          <cell r="A6" t="str">
            <v>Buildings</v>
          </cell>
          <cell r="C6" t="str">
            <v>High Profile</v>
          </cell>
          <cell r="G6" t="str">
            <v>Lakeview Development - Site Clearance</v>
          </cell>
          <cell r="BQ6">
            <v>1534360.52</v>
          </cell>
        </row>
        <row r="7">
          <cell r="A7" t="str">
            <v>Buildings</v>
          </cell>
          <cell r="C7" t="str">
            <v>Renewals</v>
          </cell>
          <cell r="G7" t="str">
            <v>Infrastructure</v>
          </cell>
          <cell r="BQ7">
            <v>184445.15999999997</v>
          </cell>
        </row>
        <row r="8">
          <cell r="A8" t="str">
            <v>Buildings</v>
          </cell>
          <cell r="C8" t="str">
            <v>Renewals</v>
          </cell>
          <cell r="G8" t="str">
            <v>Infrastructure</v>
          </cell>
          <cell r="BQ8">
            <v>5262.1399999999994</v>
          </cell>
        </row>
        <row r="9">
          <cell r="A9" t="str">
            <v>Buildings</v>
          </cell>
          <cell r="C9" t="str">
            <v>Renewals</v>
          </cell>
          <cell r="G9" t="str">
            <v>Infrastructure</v>
          </cell>
          <cell r="BQ9">
            <v>12367.953000000001</v>
          </cell>
        </row>
        <row r="10">
          <cell r="A10" t="str">
            <v>Buildings</v>
          </cell>
          <cell r="C10" t="str">
            <v>High Profile</v>
          </cell>
          <cell r="G10" t="str">
            <v>Lakeview Development - Subdivision Works</v>
          </cell>
          <cell r="BQ10">
            <v>88429.94</v>
          </cell>
        </row>
        <row r="11">
          <cell r="A11" t="str">
            <v>Buildings</v>
          </cell>
          <cell r="C11" t="str">
            <v>Renewals</v>
          </cell>
          <cell r="G11" t="str">
            <v>Infrastructure</v>
          </cell>
          <cell r="BQ11">
            <v>0</v>
          </cell>
        </row>
        <row r="12">
          <cell r="A12" t="str">
            <v>Buildings</v>
          </cell>
          <cell r="C12" t="str">
            <v>Renewals</v>
          </cell>
          <cell r="G12" t="str">
            <v>Infrastructure</v>
          </cell>
          <cell r="BQ12">
            <v>0</v>
          </cell>
        </row>
        <row r="13">
          <cell r="A13" t="str">
            <v>Buildings</v>
          </cell>
          <cell r="C13" t="str">
            <v>Renewals</v>
          </cell>
          <cell r="G13" t="str">
            <v>Infrastructure</v>
          </cell>
          <cell r="BQ13">
            <v>36884.690999999999</v>
          </cell>
        </row>
        <row r="14">
          <cell r="A14" t="str">
            <v>Buildings</v>
          </cell>
          <cell r="C14" t="str">
            <v>Other - New Capital Projects</v>
          </cell>
          <cell r="G14" t="str">
            <v>Infrastructure</v>
          </cell>
          <cell r="BQ14">
            <v>324643.17600000004</v>
          </cell>
        </row>
        <row r="15">
          <cell r="A15" t="str">
            <v>Buildings</v>
          </cell>
          <cell r="C15" t="str">
            <v>Other - New Capital Projects</v>
          </cell>
          <cell r="G15" t="str">
            <v>Infrastructure</v>
          </cell>
          <cell r="BQ15">
            <v>11160</v>
          </cell>
        </row>
        <row r="16">
          <cell r="A16" t="str">
            <v>Buildings</v>
          </cell>
          <cell r="C16" t="str">
            <v>Renewals</v>
          </cell>
          <cell r="G16" t="str">
            <v>Infrastructure</v>
          </cell>
          <cell r="BQ16">
            <v>0</v>
          </cell>
        </row>
        <row r="17">
          <cell r="A17" t="str">
            <v>Buildings</v>
          </cell>
          <cell r="C17" t="str">
            <v>Renewals</v>
          </cell>
          <cell r="G17" t="str">
            <v>Infrastructure</v>
          </cell>
          <cell r="BQ17">
            <v>0</v>
          </cell>
        </row>
        <row r="18">
          <cell r="A18" t="str">
            <v>Buildings</v>
          </cell>
          <cell r="C18" t="str">
            <v>Renewals</v>
          </cell>
          <cell r="G18" t="str">
            <v>Infrastructure</v>
          </cell>
          <cell r="BQ18">
            <v>0</v>
          </cell>
        </row>
        <row r="19">
          <cell r="A19" t="str">
            <v>Buildings</v>
          </cell>
          <cell r="C19" t="str">
            <v>Renewals</v>
          </cell>
          <cell r="G19" t="str">
            <v>Infrastructure</v>
          </cell>
          <cell r="BQ19">
            <v>31500</v>
          </cell>
        </row>
        <row r="20">
          <cell r="A20" t="str">
            <v>Buildings</v>
          </cell>
          <cell r="C20" t="str">
            <v>Renewals</v>
          </cell>
          <cell r="G20" t="str">
            <v>Infrastructure</v>
          </cell>
          <cell r="BQ20">
            <v>8000</v>
          </cell>
        </row>
        <row r="21">
          <cell r="A21" t="str">
            <v>Buildings</v>
          </cell>
          <cell r="C21" t="str">
            <v>Renewals</v>
          </cell>
          <cell r="G21" t="str">
            <v>Infrastructure</v>
          </cell>
          <cell r="BQ21">
            <v>77000</v>
          </cell>
        </row>
        <row r="22">
          <cell r="A22" t="str">
            <v>Buildings</v>
          </cell>
          <cell r="C22" t="str">
            <v>Renewals</v>
          </cell>
          <cell r="G22" t="str">
            <v>Infrastructure</v>
          </cell>
          <cell r="BQ22">
            <v>0</v>
          </cell>
        </row>
        <row r="23">
          <cell r="A23" t="str">
            <v>Buildings</v>
          </cell>
          <cell r="C23" t="str">
            <v>Renewals</v>
          </cell>
          <cell r="G23" t="str">
            <v>Infrastructure</v>
          </cell>
          <cell r="BQ23">
            <v>51242.18</v>
          </cell>
        </row>
        <row r="24">
          <cell r="A24" t="str">
            <v>Buildings</v>
          </cell>
          <cell r="C24" t="str">
            <v>Renewals</v>
          </cell>
          <cell r="G24" t="str">
            <v>Infrastructure</v>
          </cell>
          <cell r="BQ24">
            <v>0</v>
          </cell>
        </row>
        <row r="25">
          <cell r="A25" t="str">
            <v>Buildings</v>
          </cell>
          <cell r="C25" t="str">
            <v>Renewals</v>
          </cell>
          <cell r="G25" t="str">
            <v>Infrastructure</v>
          </cell>
          <cell r="BQ25">
            <v>10000</v>
          </cell>
        </row>
        <row r="26">
          <cell r="A26" t="str">
            <v>Buildings</v>
          </cell>
          <cell r="C26" t="str">
            <v>Renewals</v>
          </cell>
          <cell r="G26" t="str">
            <v>Infrastructure</v>
          </cell>
          <cell r="BQ26">
            <v>7000.02</v>
          </cell>
        </row>
        <row r="27">
          <cell r="A27" t="str">
            <v>Buildings</v>
          </cell>
          <cell r="C27" t="str">
            <v>Renewals</v>
          </cell>
          <cell r="G27" t="str">
            <v>Infrastructure</v>
          </cell>
          <cell r="BQ27">
            <v>0</v>
          </cell>
        </row>
        <row r="28">
          <cell r="A28" t="str">
            <v>Buildings</v>
          </cell>
          <cell r="C28" t="str">
            <v>Renewals</v>
          </cell>
          <cell r="G28" t="str">
            <v>Infrastructure</v>
          </cell>
          <cell r="BQ28">
            <v>200978.88000000006</v>
          </cell>
        </row>
        <row r="29">
          <cell r="A29" t="str">
            <v>Buildings</v>
          </cell>
          <cell r="C29" t="str">
            <v>Renewals</v>
          </cell>
          <cell r="G29" t="str">
            <v>Infrastructure</v>
          </cell>
          <cell r="BQ29">
            <v>3500</v>
          </cell>
        </row>
        <row r="30">
          <cell r="A30" t="str">
            <v>Buildings</v>
          </cell>
          <cell r="C30" t="str">
            <v>Renewals</v>
          </cell>
          <cell r="G30" t="str">
            <v>Infrastructure</v>
          </cell>
          <cell r="BQ30">
            <v>0</v>
          </cell>
        </row>
        <row r="31">
          <cell r="A31" t="str">
            <v>Buildings</v>
          </cell>
          <cell r="C31" t="str">
            <v>Renewals</v>
          </cell>
          <cell r="G31" t="str">
            <v>Infrastructure</v>
          </cell>
          <cell r="BQ31">
            <v>290289.74400000001</v>
          </cell>
        </row>
        <row r="32">
          <cell r="A32" t="str">
            <v>Buildings</v>
          </cell>
          <cell r="C32" t="str">
            <v>Renewals</v>
          </cell>
          <cell r="G32" t="str">
            <v>Infrastructure</v>
          </cell>
          <cell r="BQ32">
            <v>217068.894</v>
          </cell>
        </row>
        <row r="33">
          <cell r="A33" t="str">
            <v>Buildings</v>
          </cell>
          <cell r="C33" t="str">
            <v>Renewals</v>
          </cell>
          <cell r="G33" t="str">
            <v>Infrastructure</v>
          </cell>
          <cell r="BQ33">
            <v>70000</v>
          </cell>
        </row>
        <row r="34">
          <cell r="A34" t="str">
            <v>Buildings</v>
          </cell>
          <cell r="C34" t="str">
            <v>Renewals</v>
          </cell>
          <cell r="G34" t="str">
            <v>Infrastructure</v>
          </cell>
          <cell r="BQ34">
            <v>30000</v>
          </cell>
        </row>
        <row r="35">
          <cell r="A35" t="str">
            <v>Buildings</v>
          </cell>
          <cell r="C35" t="str">
            <v>Renewals</v>
          </cell>
          <cell r="G35" t="str">
            <v>Infrastructure</v>
          </cell>
          <cell r="BQ35">
            <v>11218.07</v>
          </cell>
        </row>
        <row r="36">
          <cell r="A36" t="str">
            <v>Buildings</v>
          </cell>
          <cell r="C36" t="str">
            <v>Renewals</v>
          </cell>
          <cell r="G36" t="str">
            <v>Infrastructure</v>
          </cell>
          <cell r="BQ36">
            <v>420</v>
          </cell>
        </row>
        <row r="37">
          <cell r="A37" t="str">
            <v>Buildings</v>
          </cell>
          <cell r="C37" t="str">
            <v>PMO - Project Management Office</v>
          </cell>
          <cell r="G37" t="str">
            <v>New Capital</v>
          </cell>
          <cell r="BQ37">
            <v>2283325.8200000003</v>
          </cell>
        </row>
        <row r="38">
          <cell r="A38" t="str">
            <v>Buildings</v>
          </cell>
          <cell r="C38" t="str">
            <v>Other - New Capital Projects</v>
          </cell>
          <cell r="G38" t="str">
            <v>Infrastructure</v>
          </cell>
          <cell r="BQ38">
            <v>0</v>
          </cell>
        </row>
        <row r="39">
          <cell r="A39" t="str">
            <v>Buildings</v>
          </cell>
          <cell r="C39" t="str">
            <v>Other - New Capital Projects</v>
          </cell>
          <cell r="G39" t="str">
            <v>Infrastructure</v>
          </cell>
          <cell r="BQ39">
            <v>30000</v>
          </cell>
        </row>
        <row r="40">
          <cell r="A40" t="str">
            <v>Buildings</v>
          </cell>
          <cell r="C40" t="str">
            <v>Other - New Capital Projects</v>
          </cell>
          <cell r="G40" t="str">
            <v>Infrastructure</v>
          </cell>
          <cell r="BQ40">
            <v>349999.99999999988</v>
          </cell>
        </row>
        <row r="41">
          <cell r="A41" t="str">
            <v>Buildings</v>
          </cell>
          <cell r="C41" t="str">
            <v>Other - New Capital Projects</v>
          </cell>
          <cell r="G41" t="str">
            <v>Infrastructure</v>
          </cell>
          <cell r="BQ41">
            <v>36855</v>
          </cell>
        </row>
        <row r="42">
          <cell r="A42" t="str">
            <v>Buildings</v>
          </cell>
          <cell r="C42" t="str">
            <v>PMO - Project Management Office</v>
          </cell>
          <cell r="G42" t="str">
            <v>New Capital</v>
          </cell>
          <cell r="BQ42">
            <v>531502.69999999995</v>
          </cell>
        </row>
        <row r="43">
          <cell r="A43" t="str">
            <v>Buildings</v>
          </cell>
          <cell r="C43" t="str">
            <v>Other - New Capital Projects</v>
          </cell>
          <cell r="G43" t="str">
            <v>Infrastructure</v>
          </cell>
          <cell r="BQ43">
            <v>228000</v>
          </cell>
        </row>
        <row r="44">
          <cell r="A44" t="str">
            <v>Buildings</v>
          </cell>
          <cell r="C44" t="str">
            <v>Other - New Capital Projects</v>
          </cell>
          <cell r="G44" t="str">
            <v>Infrastructure</v>
          </cell>
          <cell r="BQ44">
            <v>0</v>
          </cell>
        </row>
        <row r="45">
          <cell r="A45" t="str">
            <v>Buildings</v>
          </cell>
          <cell r="C45" t="str">
            <v>Renewals</v>
          </cell>
          <cell r="G45" t="str">
            <v>Infrastructure</v>
          </cell>
          <cell r="BQ45">
            <v>0</v>
          </cell>
        </row>
        <row r="46">
          <cell r="A46" t="str">
            <v>Buildings</v>
          </cell>
          <cell r="C46" t="str">
            <v>Renewals</v>
          </cell>
          <cell r="G46" t="str">
            <v>Infrastructure</v>
          </cell>
          <cell r="BQ46">
            <v>0</v>
          </cell>
        </row>
        <row r="47">
          <cell r="A47" t="str">
            <v>Buildings</v>
          </cell>
          <cell r="C47" t="str">
            <v>Renewals</v>
          </cell>
          <cell r="G47" t="str">
            <v>Infrastructure</v>
          </cell>
          <cell r="BQ47">
            <v>0</v>
          </cell>
        </row>
        <row r="48">
          <cell r="A48" t="str">
            <v>Buildings</v>
          </cell>
          <cell r="C48" t="str">
            <v>Renewals</v>
          </cell>
          <cell r="G48" t="str">
            <v>Infrastructure</v>
          </cell>
          <cell r="BQ48">
            <v>0</v>
          </cell>
        </row>
        <row r="49">
          <cell r="A49" t="str">
            <v>Buildings</v>
          </cell>
          <cell r="C49" t="str">
            <v>Other - New Capital Projects</v>
          </cell>
          <cell r="G49" t="str">
            <v>Infrastructure</v>
          </cell>
          <cell r="BQ49">
            <v>0</v>
          </cell>
        </row>
        <row r="50">
          <cell r="A50" t="str">
            <v>Buildings</v>
          </cell>
          <cell r="C50" t="str">
            <v>Other - New Capital Projects</v>
          </cell>
          <cell r="G50" t="str">
            <v>Infrastructure</v>
          </cell>
          <cell r="BQ50">
            <v>0</v>
          </cell>
        </row>
        <row r="51">
          <cell r="A51" t="str">
            <v>Camp Grounds</v>
          </cell>
          <cell r="C51" t="str">
            <v>Renewals</v>
          </cell>
          <cell r="G51" t="str">
            <v>Infrastructure</v>
          </cell>
          <cell r="BQ51">
            <v>0</v>
          </cell>
        </row>
        <row r="52">
          <cell r="A52" t="str">
            <v>Camp Grounds</v>
          </cell>
          <cell r="C52" t="str">
            <v>Renewals</v>
          </cell>
          <cell r="G52" t="str">
            <v>Infrastructure</v>
          </cell>
          <cell r="BQ52">
            <v>0</v>
          </cell>
        </row>
        <row r="53">
          <cell r="A53" t="str">
            <v>Camp Grounds</v>
          </cell>
          <cell r="C53" t="str">
            <v>Renewals</v>
          </cell>
          <cell r="G53" t="str">
            <v>Infrastructure</v>
          </cell>
          <cell r="BQ53">
            <v>0</v>
          </cell>
        </row>
        <row r="54">
          <cell r="A54" t="str">
            <v>Camp Grounds</v>
          </cell>
          <cell r="C54" t="str">
            <v>Renewals</v>
          </cell>
          <cell r="G54" t="str">
            <v>Infrastructure</v>
          </cell>
          <cell r="BQ54">
            <v>3568.34</v>
          </cell>
        </row>
        <row r="55">
          <cell r="A55" t="str">
            <v>Libraries</v>
          </cell>
          <cell r="C55" t="str">
            <v>Renewals</v>
          </cell>
          <cell r="G55" t="str">
            <v>Infrastructure</v>
          </cell>
          <cell r="BQ55">
            <v>14626</v>
          </cell>
        </row>
        <row r="56">
          <cell r="A56" t="str">
            <v>Libraries</v>
          </cell>
          <cell r="C56" t="str">
            <v>Renewals</v>
          </cell>
          <cell r="G56" t="str">
            <v>Infrastructure</v>
          </cell>
          <cell r="BQ56">
            <v>9388.18</v>
          </cell>
        </row>
        <row r="57">
          <cell r="A57" t="str">
            <v>Libraries</v>
          </cell>
          <cell r="C57" t="str">
            <v>Renewals</v>
          </cell>
          <cell r="G57" t="str">
            <v>Infrastructure</v>
          </cell>
          <cell r="BQ57">
            <v>5262.14</v>
          </cell>
        </row>
        <row r="58">
          <cell r="A58" t="str">
            <v>Libraries</v>
          </cell>
          <cell r="C58" t="str">
            <v>Renewals</v>
          </cell>
          <cell r="G58" t="str">
            <v>Infrastructure</v>
          </cell>
          <cell r="BQ58">
            <v>73247.600000000006</v>
          </cell>
        </row>
        <row r="59">
          <cell r="A59" t="str">
            <v>Libraries</v>
          </cell>
          <cell r="C59" t="str">
            <v>Renewals</v>
          </cell>
          <cell r="G59" t="str">
            <v>Infrastructure</v>
          </cell>
          <cell r="BQ59">
            <v>2080</v>
          </cell>
        </row>
        <row r="60">
          <cell r="A60" t="str">
            <v>Not Applicable</v>
          </cell>
          <cell r="C60" t="str">
            <v>Renewals</v>
          </cell>
          <cell r="G60" t="str">
            <v>Infrastructure</v>
          </cell>
          <cell r="BQ60">
            <v>0</v>
          </cell>
        </row>
        <row r="61">
          <cell r="A61" t="str">
            <v>Not Applicable</v>
          </cell>
          <cell r="C61" t="str">
            <v>Other - New Capital Projects</v>
          </cell>
          <cell r="G61" t="str">
            <v>Infrastructure</v>
          </cell>
          <cell r="BQ61">
            <v>227907</v>
          </cell>
        </row>
        <row r="62">
          <cell r="A62" t="str">
            <v>Not Applicable</v>
          </cell>
          <cell r="C62" t="str">
            <v>Other - New Capital Projects</v>
          </cell>
          <cell r="G62" t="str">
            <v>Infrastructure</v>
          </cell>
          <cell r="BQ62">
            <v>138139.533</v>
          </cell>
        </row>
        <row r="63">
          <cell r="A63" t="str">
            <v>Storm Water</v>
          </cell>
          <cell r="C63" t="str">
            <v>Renewals</v>
          </cell>
          <cell r="G63" t="str">
            <v>Infrastructure</v>
          </cell>
          <cell r="BQ63">
            <v>104742.21999999999</v>
          </cell>
        </row>
        <row r="64">
          <cell r="A64" t="str">
            <v>Storm Water</v>
          </cell>
          <cell r="C64" t="str">
            <v>Renewals</v>
          </cell>
          <cell r="G64" t="str">
            <v>Infrastructure</v>
          </cell>
          <cell r="BQ64">
            <v>137173.66999999998</v>
          </cell>
        </row>
        <row r="65">
          <cell r="A65" t="str">
            <v>Storm Water</v>
          </cell>
          <cell r="C65" t="str">
            <v>Other - New Capital Projects</v>
          </cell>
          <cell r="G65" t="str">
            <v>Infrastructure</v>
          </cell>
          <cell r="BQ65">
            <v>107548.99200000001</v>
          </cell>
        </row>
        <row r="66">
          <cell r="A66" t="str">
            <v>Storm Water</v>
          </cell>
          <cell r="C66" t="str">
            <v>High Profile</v>
          </cell>
          <cell r="G66" t="str">
            <v>Lakeview Development - Subdivision Works</v>
          </cell>
          <cell r="BQ66">
            <v>594637.87</v>
          </cell>
        </row>
        <row r="67">
          <cell r="A67" t="str">
            <v>Storm Water</v>
          </cell>
          <cell r="C67" t="str">
            <v>PMO - Project Management Office</v>
          </cell>
          <cell r="G67" t="str">
            <v>New Capital</v>
          </cell>
          <cell r="BQ67">
            <v>438419.36</v>
          </cell>
        </row>
        <row r="68">
          <cell r="A68" t="str">
            <v>Storm Water</v>
          </cell>
          <cell r="C68" t="str">
            <v>PMO - Project Management Office</v>
          </cell>
          <cell r="G68" t="str">
            <v>New Capital</v>
          </cell>
          <cell r="BQ68">
            <v>279612.65000000002</v>
          </cell>
        </row>
        <row r="69">
          <cell r="A69" t="str">
            <v>Storm Water</v>
          </cell>
          <cell r="C69" t="str">
            <v>Other - New Capital Projects</v>
          </cell>
          <cell r="G69" t="str">
            <v>Infrastructure</v>
          </cell>
          <cell r="BQ69">
            <v>77500</v>
          </cell>
        </row>
        <row r="70">
          <cell r="A70" t="str">
            <v>Storm Water</v>
          </cell>
          <cell r="C70" t="str">
            <v>Other - New Capital Projects</v>
          </cell>
          <cell r="G70" t="str">
            <v>Infrastructure</v>
          </cell>
          <cell r="BQ70">
            <v>3876.7089999999998</v>
          </cell>
        </row>
        <row r="71">
          <cell r="A71" t="str">
            <v>Storm Water</v>
          </cell>
          <cell r="C71" t="str">
            <v>Other - New Capital Projects</v>
          </cell>
          <cell r="G71" t="str">
            <v>Infrastructure</v>
          </cell>
          <cell r="BQ71">
            <v>98622.337500000009</v>
          </cell>
        </row>
        <row r="72">
          <cell r="A72" t="str">
            <v>Storm Water</v>
          </cell>
          <cell r="C72" t="str">
            <v>Other - New Capital Projects</v>
          </cell>
          <cell r="G72" t="str">
            <v>Infrastructure</v>
          </cell>
          <cell r="BQ72">
            <v>178407.07000000004</v>
          </cell>
        </row>
        <row r="73">
          <cell r="A73" t="str">
            <v>Storm Water</v>
          </cell>
          <cell r="C73" t="str">
            <v>Other - New Capital Projects</v>
          </cell>
          <cell r="G73" t="str">
            <v>Infrastructure</v>
          </cell>
          <cell r="BQ73">
            <v>188070.5025</v>
          </cell>
        </row>
        <row r="74">
          <cell r="A74" t="str">
            <v>Storm Water</v>
          </cell>
          <cell r="C74" t="str">
            <v>Other - New Capital Projects</v>
          </cell>
          <cell r="G74" t="str">
            <v>Infrastructure</v>
          </cell>
          <cell r="BQ74">
            <v>64505.889999999992</v>
          </cell>
        </row>
        <row r="75">
          <cell r="A75" t="str">
            <v>Storm Water</v>
          </cell>
          <cell r="C75" t="str">
            <v>Other - New Capital Projects</v>
          </cell>
          <cell r="G75" t="str">
            <v>Infrastructure</v>
          </cell>
          <cell r="BQ75">
            <v>210459.24</v>
          </cell>
        </row>
        <row r="76">
          <cell r="A76" t="str">
            <v>Storm Water</v>
          </cell>
          <cell r="C76" t="str">
            <v>Other - New Capital Projects</v>
          </cell>
          <cell r="G76" t="str">
            <v>Infrastructure</v>
          </cell>
          <cell r="BQ76">
            <v>149797.01</v>
          </cell>
        </row>
        <row r="77">
          <cell r="A77" t="str">
            <v>Storm Water</v>
          </cell>
          <cell r="C77" t="str">
            <v>Renewals</v>
          </cell>
          <cell r="G77" t="str">
            <v>Infrastructure</v>
          </cell>
          <cell r="BQ77">
            <v>226508.4</v>
          </cell>
        </row>
        <row r="78">
          <cell r="A78" t="str">
            <v>Storm Water</v>
          </cell>
          <cell r="C78" t="str">
            <v>Renewals</v>
          </cell>
          <cell r="G78" t="str">
            <v>Infrastructure</v>
          </cell>
          <cell r="BQ78">
            <v>92384.690999999992</v>
          </cell>
        </row>
        <row r="79">
          <cell r="A79" t="str">
            <v>Transport</v>
          </cell>
          <cell r="C79" t="str">
            <v>Renewals</v>
          </cell>
          <cell r="G79" t="str">
            <v>Infrastructure</v>
          </cell>
          <cell r="BQ79">
            <v>61851.763599999991</v>
          </cell>
        </row>
        <row r="80">
          <cell r="A80" t="str">
            <v>Transport</v>
          </cell>
          <cell r="C80" t="str">
            <v>Renewals</v>
          </cell>
          <cell r="G80" t="str">
            <v>Infrastructure</v>
          </cell>
          <cell r="BQ80">
            <v>29891.78</v>
          </cell>
        </row>
        <row r="81">
          <cell r="A81" t="str">
            <v>Transport</v>
          </cell>
          <cell r="C81" t="str">
            <v>Renewals</v>
          </cell>
          <cell r="G81" t="str">
            <v>Infrastructure</v>
          </cell>
          <cell r="BQ81">
            <v>1517879.4183999998</v>
          </cell>
        </row>
        <row r="82">
          <cell r="A82" t="str">
            <v>Transport</v>
          </cell>
          <cell r="C82" t="str">
            <v>Renewals</v>
          </cell>
          <cell r="G82" t="str">
            <v>Infrastructure</v>
          </cell>
          <cell r="BQ82">
            <v>1085530.5816000002</v>
          </cell>
        </row>
        <row r="83">
          <cell r="A83" t="str">
            <v>Transport</v>
          </cell>
          <cell r="C83" t="str">
            <v>Renewals</v>
          </cell>
          <cell r="G83" t="str">
            <v>Infrastructure</v>
          </cell>
          <cell r="BQ83">
            <v>660589.38400000008</v>
          </cell>
        </row>
        <row r="84">
          <cell r="A84" t="str">
            <v>Transport</v>
          </cell>
          <cell r="C84" t="str">
            <v>Renewals</v>
          </cell>
          <cell r="G84" t="str">
            <v>Infrastructure</v>
          </cell>
          <cell r="BQ84">
            <v>464023.41600000003</v>
          </cell>
        </row>
        <row r="85">
          <cell r="A85" t="str">
            <v>Transport</v>
          </cell>
          <cell r="C85" t="str">
            <v>Other - New Capital Projects</v>
          </cell>
          <cell r="G85" t="str">
            <v>Infrastructure</v>
          </cell>
          <cell r="BQ85">
            <v>2585334.1700000004</v>
          </cell>
        </row>
        <row r="86">
          <cell r="A86" t="str">
            <v>Transport</v>
          </cell>
          <cell r="C86" t="str">
            <v>Other - New Capital Projects</v>
          </cell>
          <cell r="G86" t="str">
            <v>Infrastructure</v>
          </cell>
          <cell r="BQ86">
            <v>7524732.0899999999</v>
          </cell>
        </row>
        <row r="87">
          <cell r="A87" t="str">
            <v>Transport</v>
          </cell>
          <cell r="C87" t="str">
            <v>Renewals</v>
          </cell>
          <cell r="G87" t="str">
            <v>Infrastructure</v>
          </cell>
          <cell r="BQ87">
            <v>1323382.99</v>
          </cell>
        </row>
        <row r="88">
          <cell r="A88" t="str">
            <v>Transport</v>
          </cell>
          <cell r="C88" t="str">
            <v>Renewals</v>
          </cell>
          <cell r="G88" t="str">
            <v>Infrastructure</v>
          </cell>
          <cell r="BQ88">
            <v>312102.76659999997</v>
          </cell>
        </row>
        <row r="89">
          <cell r="A89" t="str">
            <v>Transport</v>
          </cell>
          <cell r="C89" t="str">
            <v>Renewals</v>
          </cell>
          <cell r="G89" t="str">
            <v>Infrastructure</v>
          </cell>
          <cell r="BQ89">
            <v>25295.24</v>
          </cell>
        </row>
        <row r="90">
          <cell r="A90" t="str">
            <v>Transport</v>
          </cell>
          <cell r="C90" t="str">
            <v>Renewals</v>
          </cell>
          <cell r="G90" t="str">
            <v>Infrastructure</v>
          </cell>
          <cell r="BQ90">
            <v>186815.87999999998</v>
          </cell>
        </row>
        <row r="91">
          <cell r="A91" t="str">
            <v>Transport</v>
          </cell>
          <cell r="C91" t="str">
            <v>Renewals</v>
          </cell>
          <cell r="G91" t="str">
            <v>Infrastructure</v>
          </cell>
          <cell r="BQ91">
            <v>173222.4498</v>
          </cell>
        </row>
        <row r="92">
          <cell r="A92" t="str">
            <v>Transport</v>
          </cell>
          <cell r="C92" t="str">
            <v>Renewals</v>
          </cell>
          <cell r="G92" t="str">
            <v>Infrastructure</v>
          </cell>
          <cell r="BQ92">
            <v>419232.12159999995</v>
          </cell>
        </row>
        <row r="93">
          <cell r="A93" t="str">
            <v>Transport</v>
          </cell>
          <cell r="C93" t="str">
            <v>Renewals</v>
          </cell>
          <cell r="G93" t="str">
            <v>Infrastructure</v>
          </cell>
          <cell r="BQ93">
            <v>108188.92979999998</v>
          </cell>
        </row>
        <row r="94">
          <cell r="A94" t="str">
            <v>Transport</v>
          </cell>
          <cell r="C94" t="str">
            <v>Renewals</v>
          </cell>
          <cell r="G94" t="str">
            <v>Infrastructure</v>
          </cell>
          <cell r="BQ94">
            <v>147526.34</v>
          </cell>
        </row>
        <row r="95">
          <cell r="A95" t="str">
            <v>Transport</v>
          </cell>
          <cell r="C95" t="str">
            <v>Renewals</v>
          </cell>
          <cell r="G95" t="str">
            <v>Infrastructure</v>
          </cell>
          <cell r="BQ95">
            <v>104492.40369999998</v>
          </cell>
        </row>
        <row r="96">
          <cell r="A96" t="str">
            <v>Transport</v>
          </cell>
          <cell r="C96" t="str">
            <v>Other - New Capital Projects</v>
          </cell>
          <cell r="G96" t="str">
            <v>Infrastructure</v>
          </cell>
          <cell r="BQ96">
            <v>0</v>
          </cell>
        </row>
        <row r="97">
          <cell r="A97" t="str">
            <v>Transport</v>
          </cell>
          <cell r="C97" t="str">
            <v>High Profile</v>
          </cell>
          <cell r="G97" t="str">
            <v>Lakeview Development - Subdivision Works</v>
          </cell>
          <cell r="BQ97">
            <v>679567.08000000007</v>
          </cell>
        </row>
        <row r="98">
          <cell r="A98" t="str">
            <v>Transport</v>
          </cell>
          <cell r="C98" t="str">
            <v>Renewals</v>
          </cell>
          <cell r="G98" t="str">
            <v>Infrastructure</v>
          </cell>
          <cell r="BQ98">
            <v>0</v>
          </cell>
        </row>
        <row r="99">
          <cell r="A99" t="str">
            <v>Transport</v>
          </cell>
          <cell r="C99" t="str">
            <v>Other - New Capital Projects</v>
          </cell>
          <cell r="G99" t="str">
            <v>Infrastructure</v>
          </cell>
          <cell r="BQ99">
            <v>194443.08000000002</v>
          </cell>
        </row>
        <row r="100">
          <cell r="A100" t="str">
            <v>Transport</v>
          </cell>
          <cell r="C100" t="str">
            <v>Other - New Capital Projects</v>
          </cell>
          <cell r="G100" t="str">
            <v>Infrastructure</v>
          </cell>
          <cell r="BQ100">
            <v>90000</v>
          </cell>
        </row>
        <row r="101">
          <cell r="A101" t="str">
            <v>Transport</v>
          </cell>
          <cell r="C101" t="str">
            <v>Other - New Capital Projects</v>
          </cell>
          <cell r="G101" t="str">
            <v>Infrastructure</v>
          </cell>
          <cell r="BQ101">
            <v>556553.43000000005</v>
          </cell>
        </row>
        <row r="102">
          <cell r="A102" t="str">
            <v>Transport</v>
          </cell>
          <cell r="C102" t="str">
            <v>Other - New Capital Projects</v>
          </cell>
          <cell r="G102" t="str">
            <v>Infrastructure</v>
          </cell>
          <cell r="BQ102">
            <v>185619.58800000002</v>
          </cell>
        </row>
        <row r="103">
          <cell r="A103" t="str">
            <v>Transport</v>
          </cell>
          <cell r="C103" t="str">
            <v>High Profile</v>
          </cell>
          <cell r="G103" t="str">
            <v>Lakeview Development - Subdivision Works</v>
          </cell>
          <cell r="BQ103">
            <v>1849832.4300000002</v>
          </cell>
        </row>
        <row r="104">
          <cell r="A104" t="str">
            <v>Transport</v>
          </cell>
          <cell r="C104" t="str">
            <v>Renewals</v>
          </cell>
          <cell r="G104" t="str">
            <v>Infrastructure</v>
          </cell>
          <cell r="BQ104">
            <v>21127.89</v>
          </cell>
        </row>
        <row r="105">
          <cell r="A105" t="str">
            <v>Transport</v>
          </cell>
          <cell r="C105" t="str">
            <v>Other - New Capital Projects</v>
          </cell>
          <cell r="G105" t="str">
            <v>Infrastructure</v>
          </cell>
          <cell r="BQ105">
            <v>0</v>
          </cell>
        </row>
        <row r="106">
          <cell r="A106" t="str">
            <v>Transport</v>
          </cell>
          <cell r="C106" t="str">
            <v>PMO - Project Management Office</v>
          </cell>
          <cell r="G106" t="str">
            <v>New Capital</v>
          </cell>
          <cell r="BQ106">
            <v>30917.75</v>
          </cell>
        </row>
        <row r="107">
          <cell r="A107" t="str">
            <v>Transport</v>
          </cell>
          <cell r="C107" t="str">
            <v>Other - New Capital Projects</v>
          </cell>
          <cell r="G107" t="str">
            <v>Infrastructure</v>
          </cell>
          <cell r="BQ107">
            <v>665</v>
          </cell>
        </row>
        <row r="108">
          <cell r="A108" t="str">
            <v>Transport</v>
          </cell>
          <cell r="C108" t="str">
            <v>Other - New Capital Projects</v>
          </cell>
          <cell r="G108" t="str">
            <v>Infrastructure</v>
          </cell>
          <cell r="BQ108">
            <v>500000</v>
          </cell>
        </row>
        <row r="109">
          <cell r="A109" t="str">
            <v>Transport</v>
          </cell>
          <cell r="C109" t="str">
            <v>High Profile</v>
          </cell>
          <cell r="G109" t="str">
            <v>CIP - Crown Infrastructure Fund</v>
          </cell>
          <cell r="BQ109">
            <v>40810210</v>
          </cell>
        </row>
        <row r="110">
          <cell r="A110" t="str">
            <v>Transport</v>
          </cell>
          <cell r="C110" t="str">
            <v>High Profile</v>
          </cell>
          <cell r="G110" t="str">
            <v>CIP - Crown Infrastructure Fund</v>
          </cell>
          <cell r="BQ110">
            <v>1600734.666513334</v>
          </cell>
        </row>
        <row r="111">
          <cell r="A111" t="str">
            <v>Transport</v>
          </cell>
          <cell r="C111" t="str">
            <v>High Profile</v>
          </cell>
          <cell r="G111" t="str">
            <v>Queenstown Strategic Land Purchases</v>
          </cell>
          <cell r="BQ111">
            <v>4904224</v>
          </cell>
        </row>
        <row r="112">
          <cell r="A112" t="str">
            <v>Transport</v>
          </cell>
          <cell r="C112" t="str">
            <v>High Profile</v>
          </cell>
          <cell r="G112" t="str">
            <v>Lakeview Ancillary</v>
          </cell>
          <cell r="BQ112">
            <v>3500770.9499999997</v>
          </cell>
        </row>
        <row r="113">
          <cell r="A113" t="str">
            <v>Transport</v>
          </cell>
          <cell r="C113" t="str">
            <v>High Profile</v>
          </cell>
          <cell r="G113" t="str">
            <v>Lakeview Ancillary</v>
          </cell>
          <cell r="BQ113">
            <v>1739917.3299999994</v>
          </cell>
        </row>
        <row r="114">
          <cell r="A114" t="str">
            <v>Transport</v>
          </cell>
          <cell r="C114" t="str">
            <v>High Profile</v>
          </cell>
          <cell r="G114" t="str">
            <v>Lakeview Ancillary</v>
          </cell>
          <cell r="BQ114">
            <v>568557.11</v>
          </cell>
        </row>
        <row r="115">
          <cell r="A115" t="str">
            <v>Transport</v>
          </cell>
          <cell r="C115" t="str">
            <v>Renewals</v>
          </cell>
          <cell r="G115" t="str">
            <v>Infrastructure</v>
          </cell>
          <cell r="BQ115">
            <v>0</v>
          </cell>
        </row>
        <row r="116">
          <cell r="A116" t="str">
            <v>Transport</v>
          </cell>
          <cell r="C116" t="str">
            <v>Renewals</v>
          </cell>
          <cell r="G116" t="str">
            <v>Infrastructure</v>
          </cell>
          <cell r="BQ116">
            <v>33466.479999999996</v>
          </cell>
        </row>
        <row r="117">
          <cell r="A117" t="str">
            <v>Transport</v>
          </cell>
          <cell r="C117" t="str">
            <v>Renewals</v>
          </cell>
          <cell r="G117" t="str">
            <v>Infrastructure</v>
          </cell>
          <cell r="BQ117">
            <v>5000</v>
          </cell>
        </row>
        <row r="118">
          <cell r="A118" t="str">
            <v>Transport</v>
          </cell>
          <cell r="C118" t="str">
            <v>Renewals</v>
          </cell>
          <cell r="G118" t="str">
            <v>Infrastructure</v>
          </cell>
          <cell r="BQ118">
            <v>0</v>
          </cell>
        </row>
        <row r="119">
          <cell r="A119" t="str">
            <v>Transport</v>
          </cell>
          <cell r="C119" t="str">
            <v>Renewals</v>
          </cell>
          <cell r="G119" t="str">
            <v>Infrastructure</v>
          </cell>
          <cell r="BQ119">
            <v>113711.24</v>
          </cell>
        </row>
        <row r="120">
          <cell r="A120" t="str">
            <v>Transport</v>
          </cell>
          <cell r="C120" t="str">
            <v>Renewals</v>
          </cell>
          <cell r="G120" t="str">
            <v>Infrastructure</v>
          </cell>
          <cell r="BQ120">
            <v>47500</v>
          </cell>
        </row>
        <row r="121">
          <cell r="A121" t="str">
            <v>Transport</v>
          </cell>
          <cell r="C121" t="str">
            <v>Other - New Capital Projects</v>
          </cell>
          <cell r="G121" t="str">
            <v>Infrastructure</v>
          </cell>
          <cell r="BQ121">
            <v>56757.834000000003</v>
          </cell>
        </row>
        <row r="122">
          <cell r="A122" t="str">
            <v>Transport</v>
          </cell>
          <cell r="C122" t="str">
            <v>Other - New Capital Projects</v>
          </cell>
          <cell r="G122" t="str">
            <v>Infrastructure</v>
          </cell>
          <cell r="BQ122">
            <v>850520.07</v>
          </cell>
        </row>
        <row r="123">
          <cell r="A123" t="str">
            <v>Transport</v>
          </cell>
          <cell r="C123" t="str">
            <v>Other - New Capital Projects</v>
          </cell>
          <cell r="G123" t="str">
            <v>Infrastructure</v>
          </cell>
          <cell r="BQ123">
            <v>19411.224000000002</v>
          </cell>
        </row>
        <row r="124">
          <cell r="A124" t="str">
            <v>Transport</v>
          </cell>
          <cell r="C124" t="str">
            <v>Other - New Capital Projects</v>
          </cell>
          <cell r="G124" t="str">
            <v>Infrastructure</v>
          </cell>
          <cell r="BQ124">
            <v>128394</v>
          </cell>
        </row>
        <row r="125">
          <cell r="A125" t="str">
            <v>Transport</v>
          </cell>
          <cell r="C125" t="str">
            <v>Other - New Capital Projects</v>
          </cell>
          <cell r="G125" t="str">
            <v>Infrastructure</v>
          </cell>
          <cell r="BQ125">
            <v>1366912.42</v>
          </cell>
        </row>
        <row r="126">
          <cell r="A126" t="str">
            <v>Transport</v>
          </cell>
          <cell r="C126" t="str">
            <v>Other - New Capital Projects</v>
          </cell>
          <cell r="G126" t="str">
            <v>Infrastructure</v>
          </cell>
          <cell r="BQ126">
            <v>126870.62</v>
          </cell>
        </row>
        <row r="127">
          <cell r="A127" t="str">
            <v>Transport</v>
          </cell>
          <cell r="C127" t="str">
            <v>Other - New Capital Projects</v>
          </cell>
          <cell r="G127" t="str">
            <v>Infrastructure</v>
          </cell>
          <cell r="BQ127">
            <v>117686.82799999998</v>
          </cell>
        </row>
        <row r="128">
          <cell r="A128" t="str">
            <v>Transport</v>
          </cell>
          <cell r="C128" t="str">
            <v>Other - New Capital Projects</v>
          </cell>
          <cell r="G128" t="str">
            <v>Infrastructure</v>
          </cell>
          <cell r="BQ128">
            <v>440</v>
          </cell>
        </row>
        <row r="129">
          <cell r="A129" t="str">
            <v>Transport</v>
          </cell>
          <cell r="C129" t="str">
            <v>Other - New Capital Projects</v>
          </cell>
          <cell r="G129" t="str">
            <v>Infrastructure</v>
          </cell>
          <cell r="BQ129">
            <v>88384.58</v>
          </cell>
        </row>
        <row r="130">
          <cell r="A130" t="str">
            <v>Transport</v>
          </cell>
          <cell r="C130" t="str">
            <v>Other - New Capital Projects</v>
          </cell>
          <cell r="G130" t="str">
            <v>Infrastructure</v>
          </cell>
          <cell r="BQ130">
            <v>4473905.2829999998</v>
          </cell>
        </row>
        <row r="131">
          <cell r="A131" t="str">
            <v>Transport</v>
          </cell>
          <cell r="C131" t="str">
            <v>Other - New Capital Projects</v>
          </cell>
          <cell r="G131" t="str">
            <v>Infrastructure</v>
          </cell>
          <cell r="BQ131">
            <v>278174</v>
          </cell>
        </row>
        <row r="132">
          <cell r="A132" t="str">
            <v>Transport</v>
          </cell>
          <cell r="C132" t="str">
            <v>Other - New Capital Projects</v>
          </cell>
          <cell r="G132" t="str">
            <v>Infrastructure</v>
          </cell>
          <cell r="BQ132">
            <v>0</v>
          </cell>
        </row>
        <row r="133">
          <cell r="A133" t="str">
            <v>Transport</v>
          </cell>
          <cell r="C133" t="str">
            <v>Other - New Capital Projects</v>
          </cell>
          <cell r="G133" t="str">
            <v>Infrastructure</v>
          </cell>
          <cell r="BQ133">
            <v>40000</v>
          </cell>
        </row>
        <row r="134">
          <cell r="A134" t="str">
            <v>Transport</v>
          </cell>
          <cell r="C134" t="str">
            <v>Renewals</v>
          </cell>
          <cell r="G134" t="str">
            <v>Infrastructure</v>
          </cell>
          <cell r="BQ134">
            <v>111361.32</v>
          </cell>
        </row>
        <row r="135">
          <cell r="A135" t="str">
            <v>Transport</v>
          </cell>
          <cell r="C135" t="str">
            <v>Other - New Capital Projects</v>
          </cell>
          <cell r="G135" t="str">
            <v>Infrastructure</v>
          </cell>
          <cell r="BQ135">
            <v>2303.2600000000093</v>
          </cell>
        </row>
        <row r="136">
          <cell r="A136" t="str">
            <v>Transport</v>
          </cell>
          <cell r="C136" t="str">
            <v>Other - New Capital Projects</v>
          </cell>
          <cell r="G136" t="str">
            <v>Infrastructure</v>
          </cell>
          <cell r="BQ136">
            <v>77303.260000000009</v>
          </cell>
        </row>
        <row r="137">
          <cell r="A137" t="str">
            <v>Transport</v>
          </cell>
          <cell r="C137" t="str">
            <v>High Profile</v>
          </cell>
          <cell r="G137" t="str">
            <v>Lakeview Development - Subdivision Works</v>
          </cell>
          <cell r="BQ137">
            <v>87776.59</v>
          </cell>
        </row>
        <row r="138">
          <cell r="A138" t="str">
            <v>Transport</v>
          </cell>
          <cell r="C138" t="str">
            <v>High Profile</v>
          </cell>
          <cell r="G138" t="str">
            <v>Lakeview Development - Subdivision Works</v>
          </cell>
          <cell r="BQ138">
            <v>521487.18000000005</v>
          </cell>
        </row>
        <row r="139">
          <cell r="A139" t="str">
            <v>Transport</v>
          </cell>
          <cell r="C139" t="str">
            <v>Other - New Capital Projects</v>
          </cell>
          <cell r="G139" t="str">
            <v>Infrastructure</v>
          </cell>
          <cell r="BQ139">
            <v>0</v>
          </cell>
        </row>
        <row r="140">
          <cell r="A140" t="str">
            <v>Transport</v>
          </cell>
          <cell r="C140" t="str">
            <v>Other - New Capital Projects</v>
          </cell>
          <cell r="G140" t="str">
            <v>Infrastructure</v>
          </cell>
          <cell r="BQ140">
            <v>2371.25</v>
          </cell>
        </row>
        <row r="141">
          <cell r="A141" t="str">
            <v>Transport</v>
          </cell>
          <cell r="C141" t="str">
            <v>Renewals</v>
          </cell>
          <cell r="G141" t="str">
            <v>Infrastructure</v>
          </cell>
          <cell r="BQ141">
            <v>0</v>
          </cell>
        </row>
        <row r="142">
          <cell r="A142" t="str">
            <v>Transport</v>
          </cell>
          <cell r="C142" t="str">
            <v>Renewals</v>
          </cell>
          <cell r="G142" t="str">
            <v>Infrastructure</v>
          </cell>
          <cell r="BQ142">
            <v>9000.0000000000018</v>
          </cell>
        </row>
        <row r="143">
          <cell r="A143" t="str">
            <v>Transport</v>
          </cell>
          <cell r="C143" t="str">
            <v>Renewals</v>
          </cell>
          <cell r="G143" t="str">
            <v>Infrastructure</v>
          </cell>
          <cell r="BQ143">
            <v>443800</v>
          </cell>
        </row>
        <row r="144">
          <cell r="A144" t="str">
            <v>Transport</v>
          </cell>
          <cell r="C144" t="str">
            <v>High Profile</v>
          </cell>
          <cell r="G144" t="str">
            <v>Lakeview Development - Site Clearance</v>
          </cell>
          <cell r="BQ144">
            <v>217210</v>
          </cell>
        </row>
        <row r="145">
          <cell r="A145" t="str">
            <v>Transport</v>
          </cell>
          <cell r="C145" t="str">
            <v>Renewals</v>
          </cell>
          <cell r="G145" t="str">
            <v>Infrastructure</v>
          </cell>
          <cell r="BQ145">
            <v>59999.993999999999</v>
          </cell>
        </row>
        <row r="146">
          <cell r="A146" t="str">
            <v>Transport</v>
          </cell>
          <cell r="C146" t="str">
            <v>PMO - Project Management Office</v>
          </cell>
          <cell r="G146" t="str">
            <v>New Capital</v>
          </cell>
          <cell r="BQ146">
            <v>5126977.04</v>
          </cell>
        </row>
        <row r="147">
          <cell r="A147" t="str">
            <v>Venues and Facilities</v>
          </cell>
          <cell r="C147" t="str">
            <v>Renewals</v>
          </cell>
          <cell r="G147" t="str">
            <v>Infrastructure</v>
          </cell>
          <cell r="BQ147">
            <v>0</v>
          </cell>
        </row>
        <row r="148">
          <cell r="A148" t="str">
            <v>Venues and Facilities</v>
          </cell>
          <cell r="C148" t="str">
            <v>Renewals</v>
          </cell>
          <cell r="G148" t="str">
            <v>Infrastructure</v>
          </cell>
          <cell r="BQ148">
            <v>0</v>
          </cell>
        </row>
        <row r="149">
          <cell r="A149" t="str">
            <v>Venues and Facilities</v>
          </cell>
          <cell r="C149" t="str">
            <v>Renewals</v>
          </cell>
          <cell r="G149" t="str">
            <v>Infrastructure</v>
          </cell>
          <cell r="BQ149">
            <v>82678.070000000007</v>
          </cell>
        </row>
        <row r="150">
          <cell r="A150" t="str">
            <v>Venues and Facilities</v>
          </cell>
          <cell r="C150" t="str">
            <v>Renewals</v>
          </cell>
          <cell r="G150" t="str">
            <v>Infrastructure</v>
          </cell>
          <cell r="BQ150">
            <v>280</v>
          </cell>
        </row>
        <row r="151">
          <cell r="A151" t="str">
            <v>Venues and Facilities</v>
          </cell>
          <cell r="C151" t="str">
            <v>Renewals</v>
          </cell>
          <cell r="G151" t="str">
            <v>Infrastructure</v>
          </cell>
          <cell r="BQ151">
            <v>49958.2</v>
          </cell>
        </row>
        <row r="152">
          <cell r="A152" t="str">
            <v>Venues and Facilities</v>
          </cell>
          <cell r="C152" t="str">
            <v>Renewals</v>
          </cell>
          <cell r="G152" t="str">
            <v>Infrastructure</v>
          </cell>
          <cell r="BQ152">
            <v>9000</v>
          </cell>
        </row>
        <row r="153">
          <cell r="A153" t="str">
            <v>Venues and Facilities</v>
          </cell>
          <cell r="C153" t="str">
            <v>Other - New Capital Projects</v>
          </cell>
          <cell r="G153" t="str">
            <v>Infrastructure</v>
          </cell>
          <cell r="BQ153">
            <v>250000</v>
          </cell>
        </row>
        <row r="154">
          <cell r="A154" t="str">
            <v>Venues and Facilities</v>
          </cell>
          <cell r="C154" t="str">
            <v>Other - New Capital Projects</v>
          </cell>
          <cell r="G154" t="str">
            <v>Infrastructure</v>
          </cell>
          <cell r="BQ154">
            <v>4369.0300000000007</v>
          </cell>
        </row>
        <row r="155">
          <cell r="A155" t="str">
            <v>Venues and Facilities</v>
          </cell>
          <cell r="C155" t="str">
            <v>Renewals</v>
          </cell>
          <cell r="G155" t="str">
            <v>Infrastructure</v>
          </cell>
          <cell r="BQ155">
            <v>23555</v>
          </cell>
        </row>
        <row r="156">
          <cell r="A156" t="str">
            <v>Venues and Facilities</v>
          </cell>
          <cell r="C156" t="str">
            <v>Renewals</v>
          </cell>
          <cell r="G156" t="str">
            <v>Infrastructure</v>
          </cell>
          <cell r="BQ156">
            <v>0</v>
          </cell>
        </row>
        <row r="157">
          <cell r="A157" t="str">
            <v>Venues and Facilities</v>
          </cell>
          <cell r="C157" t="str">
            <v>Renewals</v>
          </cell>
          <cell r="G157" t="str">
            <v>Infrastructure</v>
          </cell>
          <cell r="BQ157">
            <v>0</v>
          </cell>
        </row>
        <row r="158">
          <cell r="A158" t="str">
            <v>Venues and Facilities</v>
          </cell>
          <cell r="C158" t="str">
            <v>Renewals</v>
          </cell>
          <cell r="G158" t="str">
            <v>Infrastructure</v>
          </cell>
          <cell r="BQ158">
            <v>0</v>
          </cell>
        </row>
        <row r="159">
          <cell r="A159" t="str">
            <v>Waste Management</v>
          </cell>
          <cell r="C159" t="str">
            <v>Renewals</v>
          </cell>
          <cell r="G159" t="str">
            <v>Infrastructure</v>
          </cell>
          <cell r="BQ159">
            <v>22500.000000000004</v>
          </cell>
        </row>
        <row r="160">
          <cell r="A160" t="str">
            <v>Waste Management</v>
          </cell>
          <cell r="C160" t="str">
            <v>Renewals</v>
          </cell>
          <cell r="G160" t="str">
            <v>Infrastructure</v>
          </cell>
          <cell r="BQ160">
            <v>151310.10999999999</v>
          </cell>
        </row>
        <row r="161">
          <cell r="A161" t="str">
            <v>Waste Management</v>
          </cell>
          <cell r="C161" t="str">
            <v>Renewals</v>
          </cell>
          <cell r="G161" t="str">
            <v>Infrastructure</v>
          </cell>
          <cell r="BQ161">
            <v>3918.1320000000005</v>
          </cell>
        </row>
        <row r="162">
          <cell r="A162" t="str">
            <v>Waste Management</v>
          </cell>
          <cell r="C162" t="str">
            <v>Other - New Capital Projects</v>
          </cell>
          <cell r="G162" t="str">
            <v>Infrastructure</v>
          </cell>
          <cell r="BQ162">
            <v>8087.75</v>
          </cell>
        </row>
        <row r="163">
          <cell r="A163" t="str">
            <v>Waste Management</v>
          </cell>
          <cell r="C163" t="str">
            <v>Renewals</v>
          </cell>
          <cell r="G163" t="str">
            <v>Infrastructure</v>
          </cell>
          <cell r="BQ163">
            <v>3938.24</v>
          </cell>
        </row>
        <row r="164">
          <cell r="A164" t="str">
            <v>Waste Management</v>
          </cell>
          <cell r="C164" t="str">
            <v>Renewals</v>
          </cell>
          <cell r="G164" t="str">
            <v>Infrastructure</v>
          </cell>
          <cell r="BQ164">
            <v>188005.10400000002</v>
          </cell>
        </row>
        <row r="165">
          <cell r="A165" t="str">
            <v>Waste Management</v>
          </cell>
          <cell r="C165" t="str">
            <v>Renewals</v>
          </cell>
          <cell r="G165" t="str">
            <v>Infrastructure</v>
          </cell>
          <cell r="BQ165">
            <v>487156.39950000006</v>
          </cell>
        </row>
        <row r="166">
          <cell r="A166" t="str">
            <v>Waste Management</v>
          </cell>
          <cell r="C166" t="str">
            <v>Other - New Capital Projects</v>
          </cell>
          <cell r="G166" t="str">
            <v>Infrastructure</v>
          </cell>
          <cell r="BQ166">
            <v>7058.5</v>
          </cell>
        </row>
        <row r="167">
          <cell r="A167" t="str">
            <v>Waste Management</v>
          </cell>
          <cell r="C167" t="str">
            <v>Other - New Capital Projects</v>
          </cell>
          <cell r="G167" t="str">
            <v>Infrastructure</v>
          </cell>
          <cell r="BQ167">
            <v>443114.31</v>
          </cell>
        </row>
        <row r="168">
          <cell r="A168" t="str">
            <v>Waste Management</v>
          </cell>
          <cell r="C168" t="str">
            <v>Other - New Capital Projects</v>
          </cell>
          <cell r="G168" t="str">
            <v>Infrastructure</v>
          </cell>
          <cell r="BQ168">
            <v>8494.6029999999992</v>
          </cell>
        </row>
        <row r="169">
          <cell r="A169" t="str">
            <v>Waste Management</v>
          </cell>
          <cell r="C169" t="str">
            <v>Other - New Capital Projects</v>
          </cell>
          <cell r="G169" t="str">
            <v>Infrastructure</v>
          </cell>
          <cell r="BQ169">
            <v>0</v>
          </cell>
        </row>
        <row r="170">
          <cell r="A170" t="str">
            <v>Waste Management</v>
          </cell>
          <cell r="C170" t="str">
            <v>Other - New Capital Projects</v>
          </cell>
          <cell r="G170" t="str">
            <v>Infrastructure</v>
          </cell>
          <cell r="BQ170">
            <v>12741.904000000002</v>
          </cell>
        </row>
        <row r="171">
          <cell r="A171" t="str">
            <v>Waste Management</v>
          </cell>
          <cell r="C171" t="str">
            <v>Other - New Capital Projects</v>
          </cell>
          <cell r="G171" t="str">
            <v>Infrastructure</v>
          </cell>
          <cell r="BQ171">
            <v>354870.58999999985</v>
          </cell>
        </row>
        <row r="172">
          <cell r="A172" t="str">
            <v>Waste Management</v>
          </cell>
          <cell r="C172" t="str">
            <v>Other - New Capital Projects</v>
          </cell>
          <cell r="G172" t="str">
            <v>Infrastructure</v>
          </cell>
          <cell r="BQ172">
            <v>233321.005</v>
          </cell>
        </row>
        <row r="173">
          <cell r="A173" t="str">
            <v>Waste Management</v>
          </cell>
          <cell r="C173" t="str">
            <v>Other - New Capital Projects</v>
          </cell>
          <cell r="G173" t="str">
            <v>Infrastructure</v>
          </cell>
          <cell r="BQ173">
            <v>252087.69</v>
          </cell>
        </row>
        <row r="174">
          <cell r="A174" t="str">
            <v>Waste Management</v>
          </cell>
          <cell r="C174" t="str">
            <v>PMO - Project Management Office</v>
          </cell>
          <cell r="G174" t="str">
            <v>New Capital</v>
          </cell>
          <cell r="BQ174">
            <v>3837912.55</v>
          </cell>
        </row>
        <row r="175">
          <cell r="A175" t="str">
            <v>Waste Management</v>
          </cell>
          <cell r="C175" t="str">
            <v>Renewals</v>
          </cell>
          <cell r="G175" t="str">
            <v>Infrastructure</v>
          </cell>
          <cell r="BQ175">
            <v>80000</v>
          </cell>
        </row>
        <row r="176">
          <cell r="A176" t="str">
            <v>Waste Water</v>
          </cell>
          <cell r="C176" t="str">
            <v>Renewals</v>
          </cell>
          <cell r="G176" t="str">
            <v>Infrastructure</v>
          </cell>
          <cell r="BQ176">
            <v>883952.15000000014</v>
          </cell>
        </row>
        <row r="177">
          <cell r="A177" t="str">
            <v>Waste Water</v>
          </cell>
          <cell r="C177" t="str">
            <v>Renewals</v>
          </cell>
          <cell r="G177" t="str">
            <v>Infrastructure</v>
          </cell>
          <cell r="BQ177">
            <v>357559.56</v>
          </cell>
        </row>
        <row r="178">
          <cell r="A178" t="str">
            <v>Waste Water</v>
          </cell>
          <cell r="C178" t="str">
            <v>Renewals</v>
          </cell>
          <cell r="G178" t="str">
            <v>Infrastructure</v>
          </cell>
          <cell r="BQ178">
            <v>48839.6</v>
          </cell>
        </row>
        <row r="179">
          <cell r="A179" t="str">
            <v>Waste Water</v>
          </cell>
          <cell r="C179" t="str">
            <v>Renewals</v>
          </cell>
          <cell r="G179" t="str">
            <v>Infrastructure</v>
          </cell>
          <cell r="BQ179">
            <v>718.76</v>
          </cell>
        </row>
        <row r="180">
          <cell r="A180" t="str">
            <v>Waste Water</v>
          </cell>
          <cell r="C180" t="str">
            <v>Renewals</v>
          </cell>
          <cell r="G180" t="str">
            <v>Infrastructure</v>
          </cell>
          <cell r="BQ180">
            <v>47430.04</v>
          </cell>
        </row>
        <row r="181">
          <cell r="A181" t="str">
            <v>Waste Water</v>
          </cell>
          <cell r="C181" t="str">
            <v>Renewals</v>
          </cell>
          <cell r="G181" t="str">
            <v>Infrastructure</v>
          </cell>
          <cell r="BQ181">
            <v>0</v>
          </cell>
        </row>
        <row r="182">
          <cell r="A182" t="str">
            <v>Waste Water</v>
          </cell>
          <cell r="C182" t="str">
            <v>Renewals</v>
          </cell>
          <cell r="G182" t="str">
            <v>Infrastructure</v>
          </cell>
          <cell r="BQ182">
            <v>11500</v>
          </cell>
        </row>
        <row r="183">
          <cell r="A183" t="str">
            <v>Waste Water</v>
          </cell>
          <cell r="C183" t="str">
            <v>Other - New Capital Projects</v>
          </cell>
          <cell r="G183" t="str">
            <v>Infrastructure</v>
          </cell>
          <cell r="BQ183">
            <v>105800.175</v>
          </cell>
        </row>
        <row r="184">
          <cell r="A184" t="str">
            <v>Waste Water</v>
          </cell>
          <cell r="C184" t="str">
            <v>Other - New Capital Projects</v>
          </cell>
          <cell r="G184" t="str">
            <v>Infrastructure</v>
          </cell>
          <cell r="BQ184">
            <v>116590</v>
          </cell>
        </row>
        <row r="185">
          <cell r="A185" t="str">
            <v>Waste Water</v>
          </cell>
          <cell r="C185" t="str">
            <v>High Profile</v>
          </cell>
          <cell r="G185" t="str">
            <v>Lakeview Development - Subdivision Works</v>
          </cell>
          <cell r="BQ185">
            <v>322142.68</v>
          </cell>
        </row>
        <row r="186">
          <cell r="A186" t="str">
            <v>Waste Water</v>
          </cell>
          <cell r="C186" t="str">
            <v>PMO - Project Management Office</v>
          </cell>
          <cell r="G186" t="str">
            <v>New Capital</v>
          </cell>
          <cell r="BQ186">
            <v>80611.199999999997</v>
          </cell>
        </row>
        <row r="187">
          <cell r="A187" t="str">
            <v>Waste Water</v>
          </cell>
          <cell r="C187" t="str">
            <v>PMO - Project Management Office</v>
          </cell>
          <cell r="G187" t="str">
            <v>New Capital</v>
          </cell>
          <cell r="BQ187">
            <v>4800296.38</v>
          </cell>
        </row>
        <row r="188">
          <cell r="A188" t="str">
            <v>Waste Water</v>
          </cell>
          <cell r="C188" t="str">
            <v>Other - New Capital Projects</v>
          </cell>
          <cell r="G188" t="str">
            <v>Infrastructure</v>
          </cell>
          <cell r="BQ188">
            <v>8141.1209999999992</v>
          </cell>
        </row>
        <row r="189">
          <cell r="A189" t="str">
            <v>Waste Water</v>
          </cell>
          <cell r="C189" t="str">
            <v>Other - New Capital Projects</v>
          </cell>
          <cell r="G189" t="str">
            <v>Infrastructure</v>
          </cell>
          <cell r="BQ189">
            <v>5309.13</v>
          </cell>
        </row>
        <row r="190">
          <cell r="A190" t="str">
            <v>Waste Water</v>
          </cell>
          <cell r="C190" t="str">
            <v>Other - New Capital Projects</v>
          </cell>
          <cell r="G190" t="str">
            <v>Infrastructure</v>
          </cell>
          <cell r="BQ190">
            <v>5309.13</v>
          </cell>
        </row>
        <row r="191">
          <cell r="A191" t="str">
            <v>Waste Water</v>
          </cell>
          <cell r="C191" t="str">
            <v>PMO - Project Management Office</v>
          </cell>
          <cell r="G191" t="str">
            <v>New Capital</v>
          </cell>
          <cell r="BQ191">
            <v>1134856.1099999999</v>
          </cell>
        </row>
        <row r="192">
          <cell r="A192" t="str">
            <v>Waste Water</v>
          </cell>
          <cell r="C192" t="str">
            <v>PMO - Project Management Office</v>
          </cell>
          <cell r="G192" t="str">
            <v>New Capital</v>
          </cell>
          <cell r="BQ192">
            <v>18362094.239999998</v>
          </cell>
        </row>
        <row r="193">
          <cell r="A193" t="str">
            <v>Waste Water</v>
          </cell>
          <cell r="C193" t="str">
            <v>PMO - Project Management Office</v>
          </cell>
          <cell r="G193" t="str">
            <v>New Capital</v>
          </cell>
          <cell r="BQ193">
            <v>576187.69999999995</v>
          </cell>
        </row>
        <row r="194">
          <cell r="A194" t="str">
            <v>Waste Water</v>
          </cell>
          <cell r="C194" t="str">
            <v>PMO - Project Management Office</v>
          </cell>
          <cell r="G194" t="str">
            <v>New Capital</v>
          </cell>
          <cell r="BQ194">
            <v>313567.68</v>
          </cell>
        </row>
        <row r="195">
          <cell r="A195" t="str">
            <v>Waste Water</v>
          </cell>
          <cell r="C195" t="str">
            <v>Other - New Capital Projects</v>
          </cell>
          <cell r="G195" t="str">
            <v>Infrastructure</v>
          </cell>
          <cell r="BQ195">
            <v>24430</v>
          </cell>
        </row>
        <row r="196">
          <cell r="A196" t="str">
            <v>Waste Water</v>
          </cell>
          <cell r="C196" t="str">
            <v>PMO - Project Management Office</v>
          </cell>
          <cell r="G196" t="str">
            <v>New Capital</v>
          </cell>
          <cell r="BQ196">
            <v>2909821.34</v>
          </cell>
        </row>
        <row r="197">
          <cell r="A197" t="str">
            <v>Waste Water</v>
          </cell>
          <cell r="C197" t="str">
            <v>Other - New Capital Projects</v>
          </cell>
          <cell r="G197" t="str">
            <v>Infrastructure</v>
          </cell>
          <cell r="BQ197">
            <v>41073.332500000004</v>
          </cell>
        </row>
        <row r="198">
          <cell r="A198" t="str">
            <v>Waste Water</v>
          </cell>
          <cell r="C198" t="str">
            <v>High Profile</v>
          </cell>
          <cell r="G198" t="str">
            <v>Lakeview Ancillary</v>
          </cell>
          <cell r="BQ198">
            <v>140070.63</v>
          </cell>
        </row>
        <row r="199">
          <cell r="A199" t="str">
            <v>Waste Water</v>
          </cell>
          <cell r="C199" t="str">
            <v>PMO - Project Management Office</v>
          </cell>
          <cell r="G199" t="str">
            <v>New Capital</v>
          </cell>
          <cell r="BQ199">
            <v>0</v>
          </cell>
        </row>
        <row r="200">
          <cell r="A200" t="str">
            <v>Waste Water</v>
          </cell>
          <cell r="C200" t="str">
            <v>Renewals</v>
          </cell>
          <cell r="G200" t="str">
            <v>Infrastructure</v>
          </cell>
          <cell r="BQ200">
            <v>2510</v>
          </cell>
        </row>
        <row r="201">
          <cell r="A201" t="str">
            <v>Waste Water</v>
          </cell>
          <cell r="C201" t="str">
            <v>Other - New Capital Projects</v>
          </cell>
          <cell r="G201" t="str">
            <v>Infrastructure</v>
          </cell>
          <cell r="BQ201">
            <v>4050</v>
          </cell>
        </row>
        <row r="202">
          <cell r="A202" t="str">
            <v>Waste Water</v>
          </cell>
          <cell r="C202" t="str">
            <v>Renewals</v>
          </cell>
          <cell r="G202" t="str">
            <v>Infrastructure</v>
          </cell>
          <cell r="BQ202">
            <v>560</v>
          </cell>
        </row>
        <row r="203">
          <cell r="A203" t="str">
            <v>Waste Water</v>
          </cell>
          <cell r="C203" t="str">
            <v>Other - New Capital Projects</v>
          </cell>
          <cell r="G203" t="str">
            <v>Infrastructure</v>
          </cell>
          <cell r="BQ203">
            <v>9979.2000000000007</v>
          </cell>
        </row>
        <row r="204">
          <cell r="A204" t="str">
            <v>Waste Water</v>
          </cell>
          <cell r="C204" t="str">
            <v>Other - New Capital Projects</v>
          </cell>
          <cell r="G204" t="str">
            <v>Infrastructure</v>
          </cell>
          <cell r="BQ204">
            <v>3747.44</v>
          </cell>
        </row>
        <row r="205">
          <cell r="A205" t="str">
            <v>Waste Water</v>
          </cell>
          <cell r="C205" t="str">
            <v>Other - New Capital Projects</v>
          </cell>
          <cell r="G205" t="str">
            <v>Infrastructure</v>
          </cell>
          <cell r="BQ205">
            <v>46035.85</v>
          </cell>
        </row>
        <row r="206">
          <cell r="A206" t="str">
            <v>Waste Water</v>
          </cell>
          <cell r="C206" t="str">
            <v>Other - New Capital Projects</v>
          </cell>
          <cell r="G206" t="str">
            <v>Infrastructure</v>
          </cell>
          <cell r="BQ206">
            <v>499.65999999999991</v>
          </cell>
        </row>
        <row r="207">
          <cell r="A207" t="str">
            <v>Waste Water</v>
          </cell>
          <cell r="C207" t="str">
            <v>Other - New Capital Projects</v>
          </cell>
          <cell r="G207" t="str">
            <v>Infrastructure</v>
          </cell>
          <cell r="BQ207">
            <v>63584.049999999988</v>
          </cell>
        </row>
        <row r="208">
          <cell r="A208" t="str">
            <v>Waste Water</v>
          </cell>
          <cell r="C208" t="str">
            <v>Other - New Capital Projects</v>
          </cell>
          <cell r="G208" t="str">
            <v>Infrastructure</v>
          </cell>
          <cell r="BQ208">
            <v>0</v>
          </cell>
        </row>
        <row r="209">
          <cell r="A209" t="str">
            <v>Waste Water</v>
          </cell>
          <cell r="C209" t="str">
            <v>PMO - Project Management Office</v>
          </cell>
          <cell r="G209" t="str">
            <v>New Capital</v>
          </cell>
          <cell r="BQ209">
            <v>238649.24</v>
          </cell>
        </row>
        <row r="210">
          <cell r="A210" t="str">
            <v>Waste Water</v>
          </cell>
          <cell r="C210" t="str">
            <v>Other - New Capital Projects</v>
          </cell>
          <cell r="G210" t="str">
            <v>Infrastructure</v>
          </cell>
          <cell r="BQ210">
            <v>18521.489999999998</v>
          </cell>
        </row>
        <row r="211">
          <cell r="A211" t="str">
            <v>Waste Water</v>
          </cell>
          <cell r="C211" t="str">
            <v>Other - New Capital Projects</v>
          </cell>
          <cell r="G211" t="str">
            <v>Infrastructure</v>
          </cell>
          <cell r="BQ211">
            <v>34520.17</v>
          </cell>
        </row>
        <row r="212">
          <cell r="A212" t="str">
            <v>Waste Water</v>
          </cell>
          <cell r="C212" t="str">
            <v>Other - New Capital Projects</v>
          </cell>
          <cell r="G212" t="str">
            <v>Infrastructure</v>
          </cell>
          <cell r="BQ212">
            <v>40861.5</v>
          </cell>
        </row>
        <row r="213">
          <cell r="A213" t="str">
            <v>Waste Water</v>
          </cell>
          <cell r="C213" t="str">
            <v>Other - New Capital Projects</v>
          </cell>
          <cell r="G213" t="str">
            <v>Infrastructure</v>
          </cell>
          <cell r="BQ213">
            <v>7674.6999999999989</v>
          </cell>
        </row>
        <row r="214">
          <cell r="A214" t="str">
            <v>Waste Water</v>
          </cell>
          <cell r="C214" t="str">
            <v>Other - New Capital Projects</v>
          </cell>
          <cell r="G214" t="str">
            <v>Infrastructure</v>
          </cell>
          <cell r="BQ214">
            <v>44972.45</v>
          </cell>
        </row>
        <row r="215">
          <cell r="A215" t="str">
            <v>Waste Water</v>
          </cell>
          <cell r="C215" t="str">
            <v>Other - New Capital Projects</v>
          </cell>
          <cell r="G215" t="str">
            <v>Infrastructure</v>
          </cell>
          <cell r="BQ215">
            <v>499.65999999999991</v>
          </cell>
        </row>
        <row r="216">
          <cell r="A216" t="str">
            <v>Waste Water</v>
          </cell>
          <cell r="C216" t="str">
            <v>Other - New Capital Projects</v>
          </cell>
          <cell r="G216" t="str">
            <v>Infrastructure</v>
          </cell>
          <cell r="BQ216">
            <v>28486.03</v>
          </cell>
        </row>
        <row r="217">
          <cell r="A217" t="str">
            <v>Waste Water</v>
          </cell>
          <cell r="C217" t="str">
            <v>Other - New Capital Projects</v>
          </cell>
          <cell r="G217" t="str">
            <v>Infrastructure</v>
          </cell>
          <cell r="BQ217">
            <v>328.19200000000001</v>
          </cell>
        </row>
        <row r="218">
          <cell r="A218" t="str">
            <v>Waste Water</v>
          </cell>
          <cell r="C218" t="str">
            <v>Other - New Capital Projects</v>
          </cell>
          <cell r="G218" t="str">
            <v>Infrastructure</v>
          </cell>
          <cell r="BQ218">
            <v>3747.44</v>
          </cell>
        </row>
        <row r="219">
          <cell r="A219" t="str">
            <v>Waste Water</v>
          </cell>
          <cell r="C219" t="str">
            <v>Other - New Capital Projects</v>
          </cell>
          <cell r="G219" t="str">
            <v>Infrastructure</v>
          </cell>
          <cell r="BQ219">
            <v>53461.86</v>
          </cell>
        </row>
        <row r="220">
          <cell r="A220" t="str">
            <v>Waste Water</v>
          </cell>
          <cell r="C220" t="str">
            <v>Other - New Capital Projects</v>
          </cell>
          <cell r="G220" t="str">
            <v>Infrastructure</v>
          </cell>
          <cell r="BQ220">
            <v>112854.76200000002</v>
          </cell>
        </row>
        <row r="221">
          <cell r="A221" t="str">
            <v>Waste Water</v>
          </cell>
          <cell r="C221" t="str">
            <v>Other - New Capital Projects</v>
          </cell>
          <cell r="G221" t="str">
            <v>Infrastructure</v>
          </cell>
          <cell r="BQ221">
            <v>60658.999999999985</v>
          </cell>
        </row>
        <row r="222">
          <cell r="A222" t="str">
            <v>Waste Water</v>
          </cell>
          <cell r="C222" t="str">
            <v>PMO - Project Management Office</v>
          </cell>
          <cell r="G222" t="str">
            <v>New Capital</v>
          </cell>
          <cell r="BQ222">
            <v>505403.13</v>
          </cell>
        </row>
        <row r="223">
          <cell r="A223" t="str">
            <v>Waste Water</v>
          </cell>
          <cell r="C223" t="str">
            <v>Other - New Capital Projects</v>
          </cell>
          <cell r="G223" t="str">
            <v>Infrastructure</v>
          </cell>
          <cell r="BQ223">
            <v>4480</v>
          </cell>
        </row>
        <row r="224">
          <cell r="A224" t="str">
            <v>Waste Water</v>
          </cell>
          <cell r="C224" t="str">
            <v>Other - New Capital Projects</v>
          </cell>
          <cell r="G224" t="str">
            <v>Infrastructure</v>
          </cell>
          <cell r="BQ224">
            <v>43910.31</v>
          </cell>
        </row>
        <row r="225">
          <cell r="A225" t="str">
            <v>Waste Water</v>
          </cell>
          <cell r="C225" t="str">
            <v>Other - New Capital Projects</v>
          </cell>
          <cell r="G225" t="str">
            <v>Infrastructure</v>
          </cell>
          <cell r="BQ225">
            <v>42473.009999999995</v>
          </cell>
        </row>
        <row r="226">
          <cell r="A226" t="str">
            <v>Waste Water</v>
          </cell>
          <cell r="C226" t="str">
            <v>Other - New Capital Projects</v>
          </cell>
          <cell r="G226" t="str">
            <v>Infrastructure</v>
          </cell>
          <cell r="BQ226">
            <v>0</v>
          </cell>
        </row>
        <row r="227">
          <cell r="A227" t="str">
            <v>Waste Water</v>
          </cell>
          <cell r="C227" t="str">
            <v>Other - New Capital Projects</v>
          </cell>
          <cell r="G227" t="str">
            <v>Infrastructure</v>
          </cell>
          <cell r="BQ227">
            <v>20344.575000000008</v>
          </cell>
        </row>
        <row r="228">
          <cell r="A228" t="str">
            <v>Waste Water</v>
          </cell>
          <cell r="C228" t="str">
            <v>Other - New Capital Projects</v>
          </cell>
          <cell r="G228" t="str">
            <v>Infrastructure</v>
          </cell>
          <cell r="BQ228">
            <v>500000</v>
          </cell>
        </row>
        <row r="229">
          <cell r="A229" t="str">
            <v>Water Supply</v>
          </cell>
          <cell r="C229" t="str">
            <v>Other - New Capital Projects</v>
          </cell>
          <cell r="G229" t="str">
            <v>Infrastructure</v>
          </cell>
          <cell r="BQ229">
            <v>0</v>
          </cell>
        </row>
        <row r="230">
          <cell r="A230" t="str">
            <v>Water Supply</v>
          </cell>
          <cell r="C230" t="str">
            <v>Renewals</v>
          </cell>
          <cell r="G230" t="str">
            <v>Infrastructure</v>
          </cell>
          <cell r="BQ230">
            <v>2106439.2400000002</v>
          </cell>
        </row>
        <row r="231">
          <cell r="A231" t="str">
            <v>Water Supply</v>
          </cell>
          <cell r="C231" t="str">
            <v>Renewals</v>
          </cell>
          <cell r="G231" t="str">
            <v>Infrastructure</v>
          </cell>
          <cell r="BQ231">
            <v>1058367.77</v>
          </cell>
        </row>
        <row r="232">
          <cell r="A232" t="str">
            <v>Water Supply</v>
          </cell>
          <cell r="C232" t="str">
            <v>Renewals</v>
          </cell>
          <cell r="G232" t="str">
            <v>Infrastructure</v>
          </cell>
          <cell r="BQ232">
            <v>39000</v>
          </cell>
        </row>
        <row r="233">
          <cell r="A233" t="str">
            <v>Water Supply</v>
          </cell>
          <cell r="C233" t="str">
            <v>Renewals</v>
          </cell>
          <cell r="G233" t="str">
            <v>Infrastructure</v>
          </cell>
          <cell r="BQ233">
            <v>9355.6200000000008</v>
          </cell>
        </row>
        <row r="234">
          <cell r="A234" t="str">
            <v>Water Supply</v>
          </cell>
          <cell r="C234" t="str">
            <v>Renewals</v>
          </cell>
          <cell r="G234" t="str">
            <v>Infrastructure</v>
          </cell>
          <cell r="BQ234">
            <v>0</v>
          </cell>
        </row>
        <row r="235">
          <cell r="A235" t="str">
            <v>Water Supply</v>
          </cell>
          <cell r="C235" t="str">
            <v>Renewals</v>
          </cell>
          <cell r="G235" t="str">
            <v>Infrastructure</v>
          </cell>
          <cell r="BQ235">
            <v>100540</v>
          </cell>
        </row>
        <row r="236">
          <cell r="A236" t="str">
            <v>Water Supply</v>
          </cell>
          <cell r="C236" t="str">
            <v>Renewals</v>
          </cell>
          <cell r="G236" t="str">
            <v>Infrastructure</v>
          </cell>
          <cell r="BQ236">
            <v>0</v>
          </cell>
        </row>
        <row r="237">
          <cell r="A237" t="str">
            <v>Water Supply</v>
          </cell>
          <cell r="C237" t="str">
            <v>Renewals</v>
          </cell>
          <cell r="G237" t="str">
            <v>Infrastructure</v>
          </cell>
          <cell r="BQ237">
            <v>188876.59</v>
          </cell>
        </row>
        <row r="238">
          <cell r="A238" t="str">
            <v>Water Supply</v>
          </cell>
          <cell r="C238" t="str">
            <v>Renewals</v>
          </cell>
          <cell r="G238" t="str">
            <v>Infrastructure</v>
          </cell>
          <cell r="BQ238">
            <v>107747.16299999999</v>
          </cell>
        </row>
        <row r="239">
          <cell r="A239" t="str">
            <v>Water Supply</v>
          </cell>
          <cell r="C239" t="str">
            <v>PMO - Project Management Office</v>
          </cell>
          <cell r="G239" t="str">
            <v>New Capital</v>
          </cell>
          <cell r="BQ239">
            <v>389211.96000000008</v>
          </cell>
        </row>
        <row r="240">
          <cell r="A240" t="str">
            <v>Water Supply</v>
          </cell>
          <cell r="C240" t="str">
            <v>PMO - Project Management Office</v>
          </cell>
          <cell r="G240" t="str">
            <v>New Capital</v>
          </cell>
          <cell r="BQ240">
            <v>-1952.2299999999996</v>
          </cell>
        </row>
        <row r="241">
          <cell r="A241" t="str">
            <v>Water Supply</v>
          </cell>
          <cell r="C241" t="str">
            <v>PMO - Project Management Office</v>
          </cell>
          <cell r="G241" t="str">
            <v>New Capital</v>
          </cell>
          <cell r="BQ241">
            <v>2317542.0300000003</v>
          </cell>
        </row>
        <row r="242">
          <cell r="A242" t="str">
            <v>Water Supply</v>
          </cell>
          <cell r="C242" t="str">
            <v>PMO - Project Management Office</v>
          </cell>
          <cell r="G242" t="str">
            <v>New Capital</v>
          </cell>
          <cell r="BQ242">
            <v>5675384.0999999996</v>
          </cell>
        </row>
        <row r="243">
          <cell r="A243" t="str">
            <v>Water Supply</v>
          </cell>
          <cell r="C243" t="str">
            <v>PMO - Project Management Office</v>
          </cell>
          <cell r="G243" t="str">
            <v>New Capital</v>
          </cell>
          <cell r="BQ243">
            <v>227806.87000000002</v>
          </cell>
        </row>
        <row r="244">
          <cell r="A244" t="str">
            <v>Water Supply</v>
          </cell>
          <cell r="C244" t="str">
            <v>PMO - Project Management Office</v>
          </cell>
          <cell r="G244" t="str">
            <v>New Capital</v>
          </cell>
          <cell r="BQ244">
            <v>188523.47</v>
          </cell>
        </row>
        <row r="245">
          <cell r="A245" t="str">
            <v>Water Supply</v>
          </cell>
          <cell r="C245" t="str">
            <v>PMO - Project Management Office</v>
          </cell>
          <cell r="G245" t="str">
            <v>New Capital</v>
          </cell>
          <cell r="BQ245">
            <v>240209.57</v>
          </cell>
        </row>
        <row r="246">
          <cell r="A246" t="str">
            <v>Water Supply</v>
          </cell>
          <cell r="C246" t="str">
            <v>PMO - Project Management Office</v>
          </cell>
          <cell r="G246" t="str">
            <v>New Capital</v>
          </cell>
          <cell r="BQ246">
            <v>138134.24</v>
          </cell>
        </row>
        <row r="247">
          <cell r="A247" t="str">
            <v>Water Supply</v>
          </cell>
          <cell r="C247" t="str">
            <v>PMO - Project Management Office</v>
          </cell>
          <cell r="G247" t="str">
            <v>New Capital</v>
          </cell>
          <cell r="BQ247">
            <v>414830.76</v>
          </cell>
        </row>
        <row r="248">
          <cell r="A248" t="str">
            <v>Water Supply</v>
          </cell>
          <cell r="C248" t="str">
            <v>PMO - Project Management Office</v>
          </cell>
          <cell r="G248" t="str">
            <v>New Capital</v>
          </cell>
          <cell r="BQ248">
            <v>0</v>
          </cell>
        </row>
        <row r="249">
          <cell r="A249" t="str">
            <v>Water Supply</v>
          </cell>
          <cell r="C249" t="str">
            <v>Other - New Capital Projects</v>
          </cell>
          <cell r="G249" t="str">
            <v>Infrastructure</v>
          </cell>
          <cell r="BQ249">
            <v>15132540.279999999</v>
          </cell>
        </row>
        <row r="250">
          <cell r="A250" t="str">
            <v>Water Supply</v>
          </cell>
          <cell r="C250" t="str">
            <v>Other - New Capital Projects</v>
          </cell>
          <cell r="G250" t="str">
            <v>Infrastructure</v>
          </cell>
          <cell r="BQ250">
            <v>43789</v>
          </cell>
        </row>
        <row r="251">
          <cell r="A251" t="str">
            <v>Water Supply</v>
          </cell>
          <cell r="C251" t="str">
            <v>High Profile</v>
          </cell>
          <cell r="G251" t="str">
            <v>Lakeview Development - Subdivision Works</v>
          </cell>
          <cell r="BQ251">
            <v>34198.350000000006</v>
          </cell>
        </row>
        <row r="252">
          <cell r="A252" t="str">
            <v>Water Supply</v>
          </cell>
          <cell r="C252" t="str">
            <v>Other - New Capital Projects</v>
          </cell>
          <cell r="G252" t="str">
            <v>Infrastructure</v>
          </cell>
          <cell r="BQ252">
            <v>8913.68</v>
          </cell>
        </row>
        <row r="253">
          <cell r="A253" t="str">
            <v>Water Supply</v>
          </cell>
          <cell r="C253" t="str">
            <v>Other - New Capital Projects</v>
          </cell>
          <cell r="G253" t="str">
            <v>Infrastructure</v>
          </cell>
          <cell r="BQ253">
            <v>0</v>
          </cell>
        </row>
        <row r="254">
          <cell r="A254" t="str">
            <v>Water Supply</v>
          </cell>
          <cell r="C254" t="str">
            <v>Other - New Capital Projects</v>
          </cell>
          <cell r="G254" t="str">
            <v>Infrastructure</v>
          </cell>
          <cell r="BQ254">
            <v>15927.380000000003</v>
          </cell>
        </row>
        <row r="255">
          <cell r="A255" t="str">
            <v>Water Supply</v>
          </cell>
          <cell r="C255" t="str">
            <v>Other - New Capital Projects</v>
          </cell>
          <cell r="G255" t="str">
            <v>Infrastructure</v>
          </cell>
          <cell r="BQ255">
            <v>137001.28800000003</v>
          </cell>
        </row>
        <row r="256">
          <cell r="A256" t="str">
            <v>Water Supply</v>
          </cell>
          <cell r="C256" t="str">
            <v>Other - New Capital Projects</v>
          </cell>
          <cell r="G256" t="str">
            <v>Infrastructure</v>
          </cell>
          <cell r="BQ256">
            <v>8960</v>
          </cell>
        </row>
        <row r="257">
          <cell r="A257" t="str">
            <v>Water Supply</v>
          </cell>
          <cell r="C257" t="str">
            <v>Other - New Capital Projects</v>
          </cell>
          <cell r="G257" t="str">
            <v>Infrastructure</v>
          </cell>
          <cell r="BQ257">
            <v>210</v>
          </cell>
        </row>
        <row r="258">
          <cell r="A258" t="str">
            <v>Water Supply</v>
          </cell>
          <cell r="C258" t="str">
            <v>Other - New Capital Projects</v>
          </cell>
          <cell r="G258" t="str">
            <v>Infrastructure</v>
          </cell>
          <cell r="BQ258">
            <v>23985.51</v>
          </cell>
        </row>
        <row r="259">
          <cell r="A259" t="str">
            <v>Water Supply</v>
          </cell>
          <cell r="C259" t="str">
            <v>Other - New Capital Projects</v>
          </cell>
          <cell r="G259" t="str">
            <v>Infrastructure</v>
          </cell>
          <cell r="BQ259">
            <v>20212.02</v>
          </cell>
        </row>
        <row r="260">
          <cell r="A260" t="str">
            <v>Water Supply</v>
          </cell>
          <cell r="C260" t="str">
            <v>Other - New Capital Projects</v>
          </cell>
          <cell r="G260" t="str">
            <v>Infrastructure</v>
          </cell>
          <cell r="BQ260">
            <v>6388.22</v>
          </cell>
        </row>
        <row r="261">
          <cell r="A261" t="str">
            <v>Water Supply</v>
          </cell>
          <cell r="C261" t="str">
            <v>Other - New Capital Projects</v>
          </cell>
          <cell r="G261" t="str">
            <v>Infrastructure</v>
          </cell>
          <cell r="BQ261">
            <v>280</v>
          </cell>
        </row>
        <row r="262">
          <cell r="A262" t="str">
            <v>Water Supply</v>
          </cell>
          <cell r="C262" t="str">
            <v>Other - New Capital Projects</v>
          </cell>
          <cell r="G262" t="str">
            <v>Infrastructure</v>
          </cell>
          <cell r="BQ262">
            <v>8319.2720000000008</v>
          </cell>
        </row>
        <row r="263">
          <cell r="A263" t="str">
            <v>Water Supply</v>
          </cell>
          <cell r="C263" t="str">
            <v>Other - New Capital Projects</v>
          </cell>
          <cell r="G263" t="str">
            <v>Infrastructure</v>
          </cell>
          <cell r="BQ263">
            <v>5786.71</v>
          </cell>
        </row>
        <row r="264">
          <cell r="A264" t="str">
            <v>Water Supply</v>
          </cell>
          <cell r="C264" t="str">
            <v>Other - New Capital Projects</v>
          </cell>
          <cell r="G264" t="str">
            <v>Infrastructure</v>
          </cell>
          <cell r="BQ264">
            <v>0</v>
          </cell>
        </row>
        <row r="265">
          <cell r="A265" t="str">
            <v>Water Supply</v>
          </cell>
          <cell r="C265" t="str">
            <v>Other - New Capital Projects</v>
          </cell>
          <cell r="G265" t="str">
            <v>Infrastructure</v>
          </cell>
          <cell r="BQ265">
            <v>46127.58</v>
          </cell>
        </row>
        <row r="266">
          <cell r="A266" t="str">
            <v>Water Supply</v>
          </cell>
          <cell r="C266" t="str">
            <v>Other - New Capital Projects</v>
          </cell>
          <cell r="G266" t="str">
            <v>Infrastructure</v>
          </cell>
          <cell r="BQ266">
            <v>26394.550000000003</v>
          </cell>
        </row>
        <row r="267">
          <cell r="A267" t="str">
            <v>Water Supply</v>
          </cell>
          <cell r="C267" t="str">
            <v>High Profile</v>
          </cell>
          <cell r="G267" t="str">
            <v>Lakeview Ancillary</v>
          </cell>
          <cell r="BQ267">
            <v>441465.87000000005</v>
          </cell>
        </row>
        <row r="268">
          <cell r="A268" t="str">
            <v>Water Supply</v>
          </cell>
          <cell r="C268" t="str">
            <v>Renewals</v>
          </cell>
          <cell r="G268" t="str">
            <v>Infrastructure</v>
          </cell>
          <cell r="BQ268">
            <v>96302</v>
          </cell>
        </row>
        <row r="269">
          <cell r="A269" t="str">
            <v>Water Supply</v>
          </cell>
          <cell r="C269" t="str">
            <v>Other - New Capital Projects</v>
          </cell>
          <cell r="G269" t="str">
            <v>Infrastructure</v>
          </cell>
          <cell r="BQ269">
            <v>1748.8</v>
          </cell>
        </row>
        <row r="270">
          <cell r="A270" t="str">
            <v>Water Supply</v>
          </cell>
          <cell r="C270" t="str">
            <v>Other - New Capital Projects</v>
          </cell>
          <cell r="G270" t="str">
            <v>Infrastructure</v>
          </cell>
          <cell r="BQ270">
            <v>59052.5</v>
          </cell>
        </row>
        <row r="271">
          <cell r="A271" t="str">
            <v>Water Supply</v>
          </cell>
          <cell r="C271" t="str">
            <v>Other - New Capital Projects</v>
          </cell>
          <cell r="G271" t="str">
            <v>Infrastructure</v>
          </cell>
          <cell r="BQ271">
            <v>40000</v>
          </cell>
        </row>
        <row r="272">
          <cell r="A272" t="str">
            <v>Water Supply</v>
          </cell>
          <cell r="C272" t="str">
            <v>Other - New Capital Projects</v>
          </cell>
          <cell r="G272" t="str">
            <v>Infrastructure</v>
          </cell>
          <cell r="BQ272">
            <v>279803.86</v>
          </cell>
        </row>
        <row r="273">
          <cell r="A273" t="str">
            <v>Water Supply</v>
          </cell>
          <cell r="C273" t="str">
            <v>Other - New Capital Projects</v>
          </cell>
          <cell r="G273" t="str">
            <v>Infrastructure</v>
          </cell>
          <cell r="BQ273">
            <v>5246.4099999999989</v>
          </cell>
        </row>
        <row r="274">
          <cell r="A274" t="str">
            <v>Water Supply</v>
          </cell>
          <cell r="C274" t="str">
            <v>Other - New Capital Projects</v>
          </cell>
          <cell r="G274" t="str">
            <v>Infrastructure</v>
          </cell>
          <cell r="BQ274">
            <v>2208.6</v>
          </cell>
        </row>
        <row r="275">
          <cell r="A275" t="str">
            <v>Water Supply</v>
          </cell>
          <cell r="C275" t="str">
            <v>Other - New Capital Projects</v>
          </cell>
          <cell r="G275" t="str">
            <v>Infrastructure</v>
          </cell>
          <cell r="BQ275">
            <v>1249.1500000000001</v>
          </cell>
        </row>
        <row r="276">
          <cell r="A276" t="str">
            <v>Water Supply</v>
          </cell>
          <cell r="C276" t="str">
            <v>Other - New Capital Projects</v>
          </cell>
          <cell r="G276" t="str">
            <v>Infrastructure</v>
          </cell>
          <cell r="BQ276">
            <v>55924.53</v>
          </cell>
        </row>
        <row r="277">
          <cell r="A277" t="str">
            <v>Water Supply</v>
          </cell>
          <cell r="C277" t="str">
            <v>Other - New Capital Projects</v>
          </cell>
          <cell r="G277" t="str">
            <v>Infrastructure</v>
          </cell>
          <cell r="BQ277">
            <v>513927.97</v>
          </cell>
        </row>
        <row r="278">
          <cell r="A278" t="str">
            <v>Water Supply</v>
          </cell>
          <cell r="C278" t="str">
            <v>Other - New Capital Projects</v>
          </cell>
          <cell r="G278" t="str">
            <v>Infrastructure</v>
          </cell>
          <cell r="BQ278">
            <v>39759.700000000004</v>
          </cell>
        </row>
        <row r="279">
          <cell r="A279" t="str">
            <v>Water Supply</v>
          </cell>
          <cell r="C279" t="str">
            <v>Other - New Capital Projects</v>
          </cell>
          <cell r="G279" t="str">
            <v>Infrastructure</v>
          </cell>
          <cell r="BQ279">
            <v>132842.87999999998</v>
          </cell>
        </row>
        <row r="280">
          <cell r="A280" t="str">
            <v>Water Supply</v>
          </cell>
          <cell r="C280" t="str">
            <v>Other - New Capital Projects</v>
          </cell>
          <cell r="G280" t="str">
            <v>Infrastructure</v>
          </cell>
          <cell r="BQ280">
            <v>7994.5300000000007</v>
          </cell>
        </row>
        <row r="281">
          <cell r="A281" t="str">
            <v>Water Supply</v>
          </cell>
          <cell r="C281" t="str">
            <v>Other - New Capital Projects</v>
          </cell>
          <cell r="G281" t="str">
            <v>Infrastructure</v>
          </cell>
          <cell r="BQ281">
            <v>65760.75</v>
          </cell>
        </row>
        <row r="282">
          <cell r="A282" t="str">
            <v>Water Supply</v>
          </cell>
          <cell r="C282" t="str">
            <v>Other - New Capital Projects</v>
          </cell>
          <cell r="G282" t="str">
            <v>Infrastructure</v>
          </cell>
          <cell r="BQ282">
            <v>2208.6</v>
          </cell>
        </row>
        <row r="283">
          <cell r="A283" t="str">
            <v>Water Supply</v>
          </cell>
          <cell r="C283" t="str">
            <v>Other - New Capital Projects</v>
          </cell>
          <cell r="G283" t="str">
            <v>Infrastructure</v>
          </cell>
          <cell r="BQ283">
            <v>290000</v>
          </cell>
        </row>
        <row r="284">
          <cell r="A284" t="str">
            <v>Water Supply</v>
          </cell>
          <cell r="C284" t="str">
            <v>Other - New Capital Projects</v>
          </cell>
          <cell r="G284" t="str">
            <v>Infrastructure</v>
          </cell>
          <cell r="BQ284">
            <v>47697.89999999998</v>
          </cell>
        </row>
        <row r="285">
          <cell r="A285" t="str">
            <v>Water Supply</v>
          </cell>
          <cell r="C285" t="str">
            <v>Other - New Capital Projects</v>
          </cell>
          <cell r="G285" t="str">
            <v>Infrastructure</v>
          </cell>
          <cell r="BQ285">
            <v>82817.192000000025</v>
          </cell>
        </row>
        <row r="286">
          <cell r="A286" t="str">
            <v>Water Supply</v>
          </cell>
          <cell r="C286" t="str">
            <v>Other - New Capital Projects</v>
          </cell>
          <cell r="G286" t="str">
            <v>Infrastructure</v>
          </cell>
          <cell r="BQ286">
            <v>2748.1200000000003</v>
          </cell>
        </row>
        <row r="287">
          <cell r="A287" t="str">
            <v>Water Supply</v>
          </cell>
          <cell r="C287" t="str">
            <v>Other - New Capital Projects</v>
          </cell>
          <cell r="G287" t="str">
            <v>Infrastructure</v>
          </cell>
          <cell r="BQ287">
            <v>3312.8960000000006</v>
          </cell>
        </row>
        <row r="288">
          <cell r="A288" t="str">
            <v>Water Supply</v>
          </cell>
          <cell r="C288" t="str">
            <v>Other - New Capital Projects</v>
          </cell>
          <cell r="G288" t="str">
            <v>Infrastructure</v>
          </cell>
          <cell r="BQ288">
            <v>0</v>
          </cell>
        </row>
        <row r="289">
          <cell r="A289" t="str">
            <v>Water Supply</v>
          </cell>
          <cell r="C289" t="str">
            <v>Other - New Capital Projects</v>
          </cell>
          <cell r="G289" t="str">
            <v>Infrastructure</v>
          </cell>
          <cell r="BQ289">
            <v>6214</v>
          </cell>
        </row>
        <row r="290">
          <cell r="A290" t="str">
            <v>Water Supply</v>
          </cell>
          <cell r="C290" t="str">
            <v>Other - New Capital Projects</v>
          </cell>
          <cell r="G290" t="str">
            <v>Infrastructure</v>
          </cell>
          <cell r="BQ290">
            <v>30208.599999999995</v>
          </cell>
        </row>
        <row r="291">
          <cell r="A291" t="str">
            <v>Water Supply</v>
          </cell>
          <cell r="C291" t="str">
            <v>PMO - Project Management Office</v>
          </cell>
          <cell r="G291" t="str">
            <v>New Capital</v>
          </cell>
          <cell r="BQ291">
            <v>2220582.31</v>
          </cell>
        </row>
        <row r="292">
          <cell r="A292" t="str">
            <v>Water Supply</v>
          </cell>
          <cell r="C292" t="str">
            <v>Other - New Capital Projects</v>
          </cell>
          <cell r="G292" t="str">
            <v>Infrastructure</v>
          </cell>
          <cell r="BQ292">
            <v>0</v>
          </cell>
        </row>
        <row r="293">
          <cell r="A293" t="str">
            <v>Water Supply</v>
          </cell>
          <cell r="C293" t="str">
            <v>Other - New Capital Projects</v>
          </cell>
          <cell r="G293" t="str">
            <v>Infrastructure</v>
          </cell>
          <cell r="BQ293">
            <v>0</v>
          </cell>
        </row>
        <row r="294">
          <cell r="A294" t="str">
            <v>Water Supply</v>
          </cell>
          <cell r="C294" t="str">
            <v>Other - New Capital Projects</v>
          </cell>
          <cell r="G294" t="str">
            <v>Infrastructure</v>
          </cell>
          <cell r="BQ294">
            <v>38664.016000000003</v>
          </cell>
        </row>
        <row r="295">
          <cell r="A295" t="str">
            <v>Water Supply</v>
          </cell>
          <cell r="C295" t="str">
            <v>Other - New Capital Projects</v>
          </cell>
          <cell r="G295" t="str">
            <v>Infrastructure</v>
          </cell>
          <cell r="BQ295">
            <v>7500</v>
          </cell>
        </row>
        <row r="296">
          <cell r="A296" t="str">
            <v>Water Supply</v>
          </cell>
          <cell r="C296" t="str">
            <v>Renewals</v>
          </cell>
          <cell r="G296" t="str">
            <v>Infrastructure</v>
          </cell>
          <cell r="BQ296">
            <v>0</v>
          </cell>
        </row>
        <row r="297">
          <cell r="A297" t="str">
            <v>Water Supply</v>
          </cell>
          <cell r="C297" t="str">
            <v>PMO - Project Management Office</v>
          </cell>
          <cell r="G297" t="str">
            <v>New Capital</v>
          </cell>
          <cell r="BQ297">
            <v>5579494.0600000005</v>
          </cell>
        </row>
        <row r="298">
          <cell r="C298" t="str">
            <v>blank</v>
          </cell>
          <cell r="G298" t="str">
            <v>blank</v>
          </cell>
          <cell r="BQ298">
            <v>175939154.89761338</v>
          </cell>
        </row>
        <row r="299">
          <cell r="A299" t="str">
            <v>Community Services</v>
          </cell>
          <cell r="C299" t="str">
            <v>blank</v>
          </cell>
          <cell r="G299" t="str">
            <v>blank</v>
          </cell>
        </row>
        <row r="300">
          <cell r="A300" t="str">
            <v>-</v>
          </cell>
        </row>
        <row r="301">
          <cell r="A301" t="str">
            <v>Buildings</v>
          </cell>
          <cell r="C301" t="str">
            <v>Other - New Capital Projects</v>
          </cell>
          <cell r="G301" t="str">
            <v>Community Services</v>
          </cell>
          <cell r="BQ301">
            <v>8993.07</v>
          </cell>
        </row>
        <row r="302">
          <cell r="A302" t="str">
            <v>Buildings</v>
          </cell>
          <cell r="C302" t="str">
            <v>Other - New Capital Projects</v>
          </cell>
          <cell r="G302" t="str">
            <v>Community Services</v>
          </cell>
          <cell r="BQ302">
            <v>6000</v>
          </cell>
        </row>
        <row r="303">
          <cell r="A303" t="str">
            <v>Buildings</v>
          </cell>
          <cell r="C303" t="str">
            <v>Other - New Capital Projects</v>
          </cell>
          <cell r="G303" t="str">
            <v>Community Services</v>
          </cell>
          <cell r="BQ303">
            <v>20687.93</v>
          </cell>
        </row>
        <row r="304">
          <cell r="A304" t="str">
            <v>-</v>
          </cell>
          <cell r="C304" t="str">
            <v>blank</v>
          </cell>
          <cell r="G304" t="str">
            <v>blank</v>
          </cell>
          <cell r="BQ304">
            <v>35681</v>
          </cell>
        </row>
        <row r="305">
          <cell r="C305" t="str">
            <v>blank</v>
          </cell>
          <cell r="G305" t="str">
            <v>blank</v>
          </cell>
        </row>
        <row r="306">
          <cell r="A306" t="str">
            <v>-</v>
          </cell>
        </row>
        <row r="307">
          <cell r="A307" t="str">
            <v>Parks and Reserves</v>
          </cell>
          <cell r="C307" t="str">
            <v>Renewals</v>
          </cell>
          <cell r="G307" t="str">
            <v>Community Services</v>
          </cell>
          <cell r="BQ307">
            <v>107133.3</v>
          </cell>
        </row>
        <row r="308">
          <cell r="A308" t="str">
            <v>Parks and Reserves</v>
          </cell>
          <cell r="C308" t="str">
            <v>Renewals</v>
          </cell>
          <cell r="G308" t="str">
            <v>Community Services</v>
          </cell>
          <cell r="BQ308">
            <v>108859.57</v>
          </cell>
        </row>
        <row r="309">
          <cell r="A309" t="str">
            <v>Parks and Reserves</v>
          </cell>
          <cell r="C309" t="str">
            <v>Renewals</v>
          </cell>
          <cell r="G309" t="str">
            <v>Community Services</v>
          </cell>
          <cell r="BQ309">
            <v>164242.71999999997</v>
          </cell>
        </row>
        <row r="310">
          <cell r="A310" t="str">
            <v>Parks and Reserves</v>
          </cell>
          <cell r="C310" t="str">
            <v>Renewals</v>
          </cell>
          <cell r="G310" t="str">
            <v>Community Services</v>
          </cell>
          <cell r="BQ310">
            <v>424194.17</v>
          </cell>
        </row>
        <row r="311">
          <cell r="A311" t="str">
            <v>Parks and Reserves</v>
          </cell>
          <cell r="C311" t="str">
            <v>Renewals</v>
          </cell>
          <cell r="G311" t="str">
            <v>Community Services</v>
          </cell>
          <cell r="BQ311">
            <v>325793.39999999997</v>
          </cell>
        </row>
        <row r="312">
          <cell r="A312" t="str">
            <v>Parks and Reserves</v>
          </cell>
          <cell r="C312" t="str">
            <v>Renewals</v>
          </cell>
          <cell r="G312" t="str">
            <v>Community Services</v>
          </cell>
          <cell r="BQ312">
            <v>223401.94</v>
          </cell>
        </row>
        <row r="313">
          <cell r="A313" t="str">
            <v>Parks and Reserves</v>
          </cell>
          <cell r="C313" t="str">
            <v>Renewals</v>
          </cell>
          <cell r="G313" t="str">
            <v>Community Services</v>
          </cell>
          <cell r="BQ313">
            <v>304444.94999999995</v>
          </cell>
        </row>
        <row r="314">
          <cell r="A314" t="str">
            <v>Parks and Reserves</v>
          </cell>
          <cell r="C314" t="str">
            <v>Renewals</v>
          </cell>
          <cell r="G314" t="str">
            <v>Community Services</v>
          </cell>
          <cell r="BQ314">
            <v>143120.46</v>
          </cell>
        </row>
        <row r="315">
          <cell r="A315" t="str">
            <v>Parks and Reserves</v>
          </cell>
          <cell r="C315" t="str">
            <v>Renewals</v>
          </cell>
          <cell r="G315" t="str">
            <v>Community Services</v>
          </cell>
          <cell r="BQ315">
            <v>61291.260000000009</v>
          </cell>
        </row>
        <row r="316">
          <cell r="A316" t="str">
            <v>Parks and Reserves</v>
          </cell>
          <cell r="C316" t="str">
            <v>Renewals</v>
          </cell>
          <cell r="G316" t="str">
            <v>Community Services</v>
          </cell>
          <cell r="BQ316">
            <v>72218.448000000004</v>
          </cell>
        </row>
        <row r="317">
          <cell r="A317" t="str">
            <v>Parks and Reserves</v>
          </cell>
          <cell r="C317" t="str">
            <v>Renewals</v>
          </cell>
          <cell r="G317" t="str">
            <v>Community Services</v>
          </cell>
          <cell r="BQ317">
            <v>52095.140999999996</v>
          </cell>
        </row>
        <row r="318">
          <cell r="A318" t="str">
            <v>Parks and Reserves</v>
          </cell>
          <cell r="C318" t="str">
            <v>Renewals</v>
          </cell>
          <cell r="G318" t="str">
            <v>Community Services</v>
          </cell>
          <cell r="BQ318">
            <v>40718.448000000004</v>
          </cell>
        </row>
        <row r="319">
          <cell r="A319" t="str">
            <v>Parks and Reserves</v>
          </cell>
          <cell r="C319" t="str">
            <v>Renewals</v>
          </cell>
          <cell r="G319" t="str">
            <v>Community Services</v>
          </cell>
          <cell r="BQ319">
            <v>0</v>
          </cell>
        </row>
        <row r="320">
          <cell r="A320" t="str">
            <v>Parks and Reserves</v>
          </cell>
          <cell r="C320" t="str">
            <v>Renewals</v>
          </cell>
          <cell r="G320" t="str">
            <v>Community Services</v>
          </cell>
          <cell r="BQ320">
            <v>0</v>
          </cell>
        </row>
        <row r="321">
          <cell r="A321" t="str">
            <v>Parks and Reserves</v>
          </cell>
          <cell r="C321" t="str">
            <v>Renewals</v>
          </cell>
          <cell r="G321" t="str">
            <v>Community Services</v>
          </cell>
          <cell r="BQ321">
            <v>29285.9</v>
          </cell>
        </row>
        <row r="322">
          <cell r="A322" t="str">
            <v>Parks and Reserves</v>
          </cell>
          <cell r="C322" t="str">
            <v>Renewals</v>
          </cell>
          <cell r="G322" t="str">
            <v>Community Services</v>
          </cell>
          <cell r="BQ322">
            <v>47359.224000000002</v>
          </cell>
        </row>
        <row r="323">
          <cell r="A323" t="str">
            <v>Parks and Reserves</v>
          </cell>
          <cell r="C323" t="str">
            <v>Renewals</v>
          </cell>
          <cell r="G323" t="str">
            <v>Community Services</v>
          </cell>
          <cell r="BQ323">
            <v>12910.08</v>
          </cell>
        </row>
        <row r="324">
          <cell r="A324" t="str">
            <v>Parks and Reserves</v>
          </cell>
          <cell r="C324" t="str">
            <v>Renewals</v>
          </cell>
          <cell r="G324" t="str">
            <v>Community Services</v>
          </cell>
          <cell r="BQ324">
            <v>173876.38</v>
          </cell>
        </row>
        <row r="325">
          <cell r="A325" t="str">
            <v>Parks and Reserves</v>
          </cell>
          <cell r="C325" t="str">
            <v>Other - New Capital Projects</v>
          </cell>
          <cell r="G325" t="str">
            <v>Community Services</v>
          </cell>
          <cell r="BQ325">
            <v>60481.36</v>
          </cell>
        </row>
        <row r="326">
          <cell r="A326" t="str">
            <v>Parks and Reserves</v>
          </cell>
          <cell r="C326" t="str">
            <v>Renewals</v>
          </cell>
          <cell r="G326" t="str">
            <v>Community Services</v>
          </cell>
          <cell r="BQ326">
            <v>200524.27000000002</v>
          </cell>
        </row>
        <row r="327">
          <cell r="A327" t="str">
            <v>Parks and Reserves</v>
          </cell>
          <cell r="C327" t="str">
            <v>Renewals</v>
          </cell>
          <cell r="G327" t="str">
            <v>Community Services</v>
          </cell>
          <cell r="BQ327">
            <v>94718.447999999975</v>
          </cell>
        </row>
        <row r="328">
          <cell r="A328" t="str">
            <v>Parks and Reserves</v>
          </cell>
          <cell r="C328" t="str">
            <v>Renewals</v>
          </cell>
          <cell r="G328" t="str">
            <v>Community Services</v>
          </cell>
          <cell r="BQ328">
            <v>19400</v>
          </cell>
        </row>
        <row r="329">
          <cell r="A329" t="str">
            <v>Parks and Reserves</v>
          </cell>
          <cell r="C329" t="str">
            <v>Renewals</v>
          </cell>
          <cell r="G329" t="str">
            <v>Community Services</v>
          </cell>
          <cell r="BQ329">
            <v>0</v>
          </cell>
        </row>
        <row r="330">
          <cell r="A330" t="str">
            <v>Parks and Reserves</v>
          </cell>
          <cell r="C330" t="str">
            <v>Other - New Capital Projects</v>
          </cell>
          <cell r="G330" t="str">
            <v>Community Services</v>
          </cell>
          <cell r="BQ330">
            <v>700000</v>
          </cell>
        </row>
        <row r="331">
          <cell r="A331" t="str">
            <v>Parks and Reserves</v>
          </cell>
          <cell r="C331" t="str">
            <v>Renewals</v>
          </cell>
          <cell r="G331" t="str">
            <v>Community Services</v>
          </cell>
          <cell r="BQ331">
            <v>0</v>
          </cell>
        </row>
        <row r="332">
          <cell r="A332" t="str">
            <v>Parks and Reserves</v>
          </cell>
          <cell r="C332" t="str">
            <v>Renewals</v>
          </cell>
          <cell r="G332" t="str">
            <v>Community Services</v>
          </cell>
          <cell r="BQ332">
            <v>26836.897000000001</v>
          </cell>
        </row>
        <row r="333">
          <cell r="A333" t="str">
            <v>Parks and Reserves</v>
          </cell>
          <cell r="C333" t="str">
            <v>Other - New Capital Projects</v>
          </cell>
          <cell r="G333" t="str">
            <v>Community Services</v>
          </cell>
          <cell r="BQ333">
            <v>1899.21</v>
          </cell>
        </row>
        <row r="334">
          <cell r="A334" t="str">
            <v>Parks and Reserves</v>
          </cell>
          <cell r="C334" t="str">
            <v>Other - New Capital Projects</v>
          </cell>
          <cell r="G334" t="str">
            <v>Community Services</v>
          </cell>
          <cell r="BQ334">
            <v>292281.88500000001</v>
          </cell>
        </row>
        <row r="335">
          <cell r="A335" t="str">
            <v>Parks and Reserves</v>
          </cell>
          <cell r="C335" t="str">
            <v>Other - New Capital Projects</v>
          </cell>
          <cell r="G335" t="str">
            <v>Community Services</v>
          </cell>
          <cell r="BQ335">
            <v>50000</v>
          </cell>
        </row>
        <row r="336">
          <cell r="A336" t="str">
            <v>Parks and Reserves</v>
          </cell>
          <cell r="C336" t="str">
            <v>Renewals</v>
          </cell>
          <cell r="G336" t="str">
            <v>Community Services</v>
          </cell>
          <cell r="BQ336">
            <v>44728.156000000003</v>
          </cell>
        </row>
        <row r="337">
          <cell r="A337" t="str">
            <v>Parks and Reserves</v>
          </cell>
          <cell r="C337" t="str">
            <v>Other - New Capital Projects</v>
          </cell>
          <cell r="G337" t="str">
            <v>Community Services</v>
          </cell>
          <cell r="BQ337">
            <v>514.11</v>
          </cell>
        </row>
        <row r="338">
          <cell r="A338" t="str">
            <v>Parks and Reserves</v>
          </cell>
          <cell r="C338" t="str">
            <v>Other - New Capital Projects</v>
          </cell>
          <cell r="G338" t="str">
            <v>Community Services</v>
          </cell>
          <cell r="BQ338">
            <v>497815.02999999997</v>
          </cell>
        </row>
        <row r="339">
          <cell r="A339" t="str">
            <v>Parks and Reserves</v>
          </cell>
          <cell r="C339" t="str">
            <v>Other - New Capital Projects</v>
          </cell>
          <cell r="G339" t="str">
            <v>Community Services</v>
          </cell>
          <cell r="BQ339">
            <v>187000</v>
          </cell>
        </row>
        <row r="340">
          <cell r="A340" t="str">
            <v>Parks and Reserves</v>
          </cell>
          <cell r="C340" t="str">
            <v>Renewals</v>
          </cell>
          <cell r="G340" t="str">
            <v>Community Services</v>
          </cell>
          <cell r="BQ340">
            <v>10000</v>
          </cell>
        </row>
        <row r="341">
          <cell r="A341" t="str">
            <v>Parks and Reserves</v>
          </cell>
          <cell r="C341" t="str">
            <v>Other - New Capital Projects</v>
          </cell>
          <cell r="G341" t="str">
            <v>Community Services</v>
          </cell>
          <cell r="BQ341">
            <v>2387.8599999999997</v>
          </cell>
        </row>
        <row r="342">
          <cell r="A342" t="str">
            <v>Parks and Reserves</v>
          </cell>
          <cell r="C342" t="str">
            <v>Other - New Capital Projects</v>
          </cell>
          <cell r="G342" t="str">
            <v>Community Services</v>
          </cell>
          <cell r="BQ342">
            <v>573650.32999999996</v>
          </cell>
        </row>
        <row r="343">
          <cell r="A343" t="str">
            <v>Parks and Reserves</v>
          </cell>
          <cell r="C343" t="str">
            <v>Other - New Capital Projects</v>
          </cell>
          <cell r="G343" t="str">
            <v>Community Services</v>
          </cell>
          <cell r="BQ343">
            <v>92097.09</v>
          </cell>
        </row>
        <row r="344">
          <cell r="A344" t="str">
            <v>Parks and Reserves</v>
          </cell>
          <cell r="C344" t="str">
            <v>Other - New Capital Projects</v>
          </cell>
          <cell r="G344" t="str">
            <v>Community Services</v>
          </cell>
          <cell r="BQ344">
            <v>50000</v>
          </cell>
        </row>
        <row r="345">
          <cell r="A345" t="str">
            <v>Parks and Reserves</v>
          </cell>
          <cell r="C345" t="str">
            <v>High Profile</v>
          </cell>
          <cell r="G345" t="str">
            <v>Lakeview Development - Subdivision Works</v>
          </cell>
          <cell r="BQ345">
            <v>0</v>
          </cell>
        </row>
        <row r="346">
          <cell r="A346" t="str">
            <v>Parks and Reserves</v>
          </cell>
          <cell r="C346" t="str">
            <v>Other - New Capital Projects</v>
          </cell>
          <cell r="G346" t="str">
            <v>Community Services</v>
          </cell>
          <cell r="BQ346">
            <v>6790</v>
          </cell>
        </row>
        <row r="347">
          <cell r="A347" t="str">
            <v>Parks and Reserves</v>
          </cell>
          <cell r="C347" t="str">
            <v>Other - New Capital Projects</v>
          </cell>
          <cell r="G347" t="str">
            <v>Community Services</v>
          </cell>
          <cell r="BQ347">
            <v>85000</v>
          </cell>
        </row>
        <row r="348">
          <cell r="A348" t="str">
            <v>Parks and Reserves</v>
          </cell>
          <cell r="C348" t="str">
            <v>Renewals</v>
          </cell>
          <cell r="G348" t="str">
            <v>Community Services</v>
          </cell>
          <cell r="BQ348">
            <v>10780</v>
          </cell>
        </row>
        <row r="349">
          <cell r="A349" t="str">
            <v>Parks and Reserves</v>
          </cell>
          <cell r="C349" t="str">
            <v>Other - New Capital Projects</v>
          </cell>
          <cell r="G349" t="str">
            <v>Community Services</v>
          </cell>
          <cell r="BQ349">
            <v>0</v>
          </cell>
        </row>
        <row r="350">
          <cell r="A350" t="str">
            <v>Parks and Reserves</v>
          </cell>
          <cell r="C350" t="str">
            <v>Renewals</v>
          </cell>
          <cell r="G350" t="str">
            <v>Community Services</v>
          </cell>
          <cell r="BQ350">
            <v>277863.89</v>
          </cell>
        </row>
        <row r="351">
          <cell r="A351" t="str">
            <v>Parks and Reserves</v>
          </cell>
          <cell r="C351" t="str">
            <v>Renewals</v>
          </cell>
          <cell r="G351" t="str">
            <v>Community Services</v>
          </cell>
          <cell r="BQ351">
            <v>589115.05999999994</v>
          </cell>
        </row>
        <row r="352">
          <cell r="A352" t="str">
            <v>Parks and Reserves</v>
          </cell>
          <cell r="C352" t="str">
            <v>Renewals</v>
          </cell>
          <cell r="G352" t="str">
            <v>Community Services</v>
          </cell>
          <cell r="BQ352">
            <v>225000</v>
          </cell>
        </row>
        <row r="353">
          <cell r="A353" t="str">
            <v>Parks and Reserves</v>
          </cell>
          <cell r="C353" t="str">
            <v>Other - New Capital Projects</v>
          </cell>
          <cell r="G353" t="str">
            <v>Community Services</v>
          </cell>
          <cell r="BQ353">
            <v>280200</v>
          </cell>
        </row>
        <row r="354">
          <cell r="A354" t="str">
            <v>Parks and Reserves</v>
          </cell>
          <cell r="C354" t="str">
            <v>Other - New Capital Projects</v>
          </cell>
          <cell r="G354" t="str">
            <v>Community Services</v>
          </cell>
          <cell r="BQ354">
            <v>197601.18</v>
          </cell>
        </row>
        <row r="355">
          <cell r="A355" t="str">
            <v>-</v>
          </cell>
          <cell r="C355" t="str">
            <v>blank</v>
          </cell>
          <cell r="G355" t="str">
            <v>blank</v>
          </cell>
          <cell r="BQ355">
            <v>6867630.1669999985</v>
          </cell>
        </row>
        <row r="357">
          <cell r="A357" t="str">
            <v>-</v>
          </cell>
        </row>
        <row r="358">
          <cell r="A358" t="str">
            <v>Libraries</v>
          </cell>
          <cell r="C358" t="str">
            <v>Renewals</v>
          </cell>
          <cell r="G358" t="str">
            <v>Community Services</v>
          </cell>
          <cell r="BQ358">
            <v>371313.91000000009</v>
          </cell>
        </row>
        <row r="359">
          <cell r="A359" t="str">
            <v>Libraries</v>
          </cell>
          <cell r="C359" t="str">
            <v>Renewals</v>
          </cell>
          <cell r="G359" t="str">
            <v>Community Services</v>
          </cell>
          <cell r="BQ359">
            <v>23124.453999999998</v>
          </cell>
        </row>
        <row r="360">
          <cell r="A360" t="str">
            <v>Libraries</v>
          </cell>
          <cell r="C360" t="str">
            <v>Renewals</v>
          </cell>
          <cell r="G360" t="str">
            <v>Community Services</v>
          </cell>
          <cell r="BQ360">
            <v>23124.453999999998</v>
          </cell>
        </row>
        <row r="361">
          <cell r="A361" t="str">
            <v>Libraries</v>
          </cell>
          <cell r="C361" t="str">
            <v>Renewals</v>
          </cell>
          <cell r="G361" t="str">
            <v>Community Services</v>
          </cell>
          <cell r="BQ361">
            <v>13328.160000000002</v>
          </cell>
        </row>
        <row r="362">
          <cell r="A362" t="str">
            <v>-</v>
          </cell>
          <cell r="C362" t="str">
            <v>blank</v>
          </cell>
          <cell r="G362" t="str">
            <v>blank</v>
          </cell>
          <cell r="BQ362">
            <v>430890.97800000006</v>
          </cell>
        </row>
        <row r="364">
          <cell r="A364" t="str">
            <v>-</v>
          </cell>
        </row>
        <row r="365">
          <cell r="A365" t="str">
            <v>Venues and Facilities</v>
          </cell>
          <cell r="C365" t="str">
            <v>Renewals</v>
          </cell>
          <cell r="G365" t="str">
            <v>Community Services</v>
          </cell>
          <cell r="BQ365">
            <v>174022.90999999992</v>
          </cell>
        </row>
        <row r="366">
          <cell r="A366" t="str">
            <v>Venues and Facilities</v>
          </cell>
          <cell r="C366" t="str">
            <v>Renewals</v>
          </cell>
          <cell r="G366" t="str">
            <v>Community Services</v>
          </cell>
          <cell r="BQ366">
            <v>17522.91</v>
          </cell>
        </row>
        <row r="367">
          <cell r="A367" t="str">
            <v>Venues and Facilities</v>
          </cell>
          <cell r="C367" t="str">
            <v>Renewals</v>
          </cell>
          <cell r="G367" t="str">
            <v>Community Services</v>
          </cell>
          <cell r="BQ367">
            <v>25614.360000000004</v>
          </cell>
        </row>
        <row r="368">
          <cell r="A368" t="str">
            <v>Venues and Facilities</v>
          </cell>
          <cell r="C368" t="str">
            <v>Renewals</v>
          </cell>
          <cell r="G368" t="str">
            <v>Community Services</v>
          </cell>
          <cell r="BQ368">
            <v>83667.960000000006</v>
          </cell>
        </row>
        <row r="369">
          <cell r="A369" t="str">
            <v>Venues and Facilities</v>
          </cell>
          <cell r="C369" t="str">
            <v>Renewals</v>
          </cell>
          <cell r="G369" t="str">
            <v>Community Services</v>
          </cell>
          <cell r="BQ369">
            <v>9871.7699999999986</v>
          </cell>
        </row>
        <row r="370">
          <cell r="A370" t="str">
            <v>Venues and Facilities</v>
          </cell>
          <cell r="C370" t="str">
            <v>Renewals</v>
          </cell>
          <cell r="G370" t="str">
            <v>Community Services</v>
          </cell>
          <cell r="BQ370">
            <v>135693.41000000003</v>
          </cell>
        </row>
        <row r="371">
          <cell r="A371" t="str">
            <v>Venues and Facilities</v>
          </cell>
          <cell r="C371" t="str">
            <v>Other - New Capital Projects</v>
          </cell>
          <cell r="G371" t="str">
            <v>Community Services</v>
          </cell>
          <cell r="BQ371">
            <v>1231.33</v>
          </cell>
        </row>
        <row r="372">
          <cell r="A372" t="str">
            <v>Venues and Facilities</v>
          </cell>
          <cell r="C372" t="str">
            <v>Other - New Capital Projects</v>
          </cell>
          <cell r="G372" t="str">
            <v>Community Services</v>
          </cell>
          <cell r="BQ372">
            <v>0</v>
          </cell>
        </row>
        <row r="373">
          <cell r="A373" t="str">
            <v>Venues and Facilities</v>
          </cell>
          <cell r="C373" t="str">
            <v>Other - New Capital Projects</v>
          </cell>
          <cell r="G373" t="str">
            <v>Community Services</v>
          </cell>
          <cell r="BQ373">
            <v>23145.380000000005</v>
          </cell>
        </row>
        <row r="374">
          <cell r="A374" t="str">
            <v>Venues and Facilities</v>
          </cell>
          <cell r="C374" t="str">
            <v>Renewals</v>
          </cell>
          <cell r="G374" t="str">
            <v>Community Services</v>
          </cell>
          <cell r="BQ374">
            <v>10859.51</v>
          </cell>
        </row>
        <row r="375">
          <cell r="A375" t="str">
            <v>Venues and Facilities</v>
          </cell>
          <cell r="C375" t="str">
            <v>Renewals</v>
          </cell>
          <cell r="G375" t="str">
            <v>Community Services</v>
          </cell>
          <cell r="BQ375">
            <v>9248.2024999999994</v>
          </cell>
        </row>
        <row r="376">
          <cell r="A376" t="str">
            <v>Venues and Facilities</v>
          </cell>
          <cell r="C376" t="str">
            <v>Renewals</v>
          </cell>
          <cell r="G376" t="str">
            <v>Community Services</v>
          </cell>
          <cell r="BQ376">
            <v>58188.06</v>
          </cell>
        </row>
        <row r="377">
          <cell r="A377" t="str">
            <v>Venues and Facilities</v>
          </cell>
          <cell r="C377" t="str">
            <v>Other - New Capital Projects</v>
          </cell>
          <cell r="G377" t="str">
            <v>Community Services</v>
          </cell>
          <cell r="BQ377">
            <v>300000</v>
          </cell>
        </row>
        <row r="378">
          <cell r="A378" t="str">
            <v>-</v>
          </cell>
          <cell r="C378" t="str">
            <v>blank</v>
          </cell>
          <cell r="G378" t="str">
            <v>blank</v>
          </cell>
          <cell r="BQ378">
            <v>849065.80249999999</v>
          </cell>
        </row>
        <row r="380">
          <cell r="A380" t="str">
            <v>-</v>
          </cell>
          <cell r="BQ380">
            <v>8183267.9474999988</v>
          </cell>
        </row>
        <row r="381">
          <cell r="A381" t="str">
            <v>Other Directorates</v>
          </cell>
        </row>
        <row r="382">
          <cell r="A382" t="str">
            <v>-</v>
          </cell>
        </row>
        <row r="383">
          <cell r="A383" t="str">
            <v>Information Management</v>
          </cell>
          <cell r="C383" t="str">
            <v>Other - New Capital Projects</v>
          </cell>
          <cell r="G383" t="str">
            <v>Corporate</v>
          </cell>
          <cell r="BQ383">
            <v>118492.36</v>
          </cell>
        </row>
        <row r="384">
          <cell r="A384" t="str">
            <v>Information Management</v>
          </cell>
          <cell r="C384" t="str">
            <v>Other - New Capital Projects</v>
          </cell>
          <cell r="G384" t="str">
            <v>Corporate</v>
          </cell>
          <cell r="BQ384">
            <v>13602.33</v>
          </cell>
        </row>
        <row r="385">
          <cell r="A385" t="str">
            <v>Information Management</v>
          </cell>
          <cell r="C385" t="str">
            <v>Other - New Capital Projects</v>
          </cell>
          <cell r="G385" t="str">
            <v>Corporate</v>
          </cell>
          <cell r="BQ385">
            <v>157267.44000000003</v>
          </cell>
        </row>
        <row r="386">
          <cell r="A386" t="str">
            <v>Information Management</v>
          </cell>
          <cell r="C386" t="str">
            <v>Other - New Capital Projects</v>
          </cell>
          <cell r="G386" t="str">
            <v>Corporate</v>
          </cell>
          <cell r="BQ386">
            <v>78633.72000000003</v>
          </cell>
        </row>
        <row r="387">
          <cell r="A387" t="str">
            <v>Information Management</v>
          </cell>
          <cell r="C387" t="str">
            <v>Other - New Capital Projects</v>
          </cell>
          <cell r="G387" t="str">
            <v>Corporate</v>
          </cell>
          <cell r="BQ387">
            <v>99196.03</v>
          </cell>
        </row>
        <row r="388">
          <cell r="A388" t="str">
            <v>Information Management</v>
          </cell>
          <cell r="C388" t="str">
            <v>Other - New Capital Projects</v>
          </cell>
          <cell r="G388" t="str">
            <v>Corporate</v>
          </cell>
          <cell r="BQ388">
            <v>26211.24</v>
          </cell>
        </row>
        <row r="389">
          <cell r="A389" t="str">
            <v>Information Management</v>
          </cell>
          <cell r="C389" t="str">
            <v>Other - New Capital Projects</v>
          </cell>
          <cell r="G389" t="str">
            <v>Corporate</v>
          </cell>
          <cell r="BQ389">
            <v>100000.00000000001</v>
          </cell>
        </row>
        <row r="390">
          <cell r="A390" t="str">
            <v>Information Management</v>
          </cell>
          <cell r="C390" t="str">
            <v>Other - New Capital Projects</v>
          </cell>
          <cell r="G390" t="str">
            <v>Corporate</v>
          </cell>
          <cell r="BQ390">
            <v>566679.37</v>
          </cell>
        </row>
        <row r="391">
          <cell r="A391" t="str">
            <v>-</v>
          </cell>
          <cell r="C391" t="str">
            <v>blank</v>
          </cell>
          <cell r="G391" t="str">
            <v>blank</v>
          </cell>
          <cell r="BQ391">
            <v>1160082.49</v>
          </cell>
        </row>
        <row r="394">
          <cell r="A394" t="str">
            <v>Buildings</v>
          </cell>
          <cell r="C394" t="str">
            <v>High Profile</v>
          </cell>
          <cell r="G394" t="str">
            <v>Manawa - Project Connect &amp; Civic Heart</v>
          </cell>
          <cell r="BQ394">
            <v>72698.19</v>
          </cell>
        </row>
        <row r="395">
          <cell r="A395" t="str">
            <v>Libraries</v>
          </cell>
          <cell r="C395" t="str">
            <v>Other - New Capital Projects</v>
          </cell>
          <cell r="G395" t="str">
            <v>Corporate</v>
          </cell>
          <cell r="BQ395">
            <v>144497.91</v>
          </cell>
        </row>
        <row r="396">
          <cell r="A396" t="str">
            <v>Not Applicable</v>
          </cell>
          <cell r="C396" t="str">
            <v>Other - New Capital Projects</v>
          </cell>
          <cell r="G396" t="str">
            <v>Corporate</v>
          </cell>
          <cell r="BQ396">
            <v>14635</v>
          </cell>
        </row>
        <row r="397">
          <cell r="A397" t="str">
            <v>-</v>
          </cell>
          <cell r="C397" t="str">
            <v>blank</v>
          </cell>
          <cell r="G397" t="str">
            <v>blank</v>
          </cell>
          <cell r="BQ397">
            <v>231831.1</v>
          </cell>
        </row>
        <row r="400">
          <cell r="A400" t="str">
            <v>Not Applicable</v>
          </cell>
          <cell r="C400" t="str">
            <v>Other - New Capital Projects</v>
          </cell>
          <cell r="G400" t="str">
            <v>Assurance, Finance &amp; Risk</v>
          </cell>
          <cell r="BQ400">
            <v>0</v>
          </cell>
        </row>
        <row r="401">
          <cell r="A401" t="str">
            <v>Not Applicable</v>
          </cell>
          <cell r="C401" t="str">
            <v>Other - New Capital Projects</v>
          </cell>
          <cell r="G401" t="str">
            <v>Assurance, Finance &amp; Risk</v>
          </cell>
          <cell r="BQ401">
            <v>0</v>
          </cell>
        </row>
        <row r="402">
          <cell r="A402" t="str">
            <v>Not Applicable</v>
          </cell>
          <cell r="C402" t="str">
            <v>Other - New Capital Projects</v>
          </cell>
          <cell r="G402" t="str">
            <v>Assurance, Finance &amp; Risk</v>
          </cell>
          <cell r="BQ402">
            <v>0</v>
          </cell>
        </row>
        <row r="403">
          <cell r="A403" t="str">
            <v>-</v>
          </cell>
          <cell r="C403" t="str">
            <v>blank</v>
          </cell>
          <cell r="G403" t="str">
            <v>blank</v>
          </cell>
          <cell r="BQ403">
            <v>0</v>
          </cell>
        </row>
        <row r="405">
          <cell r="BQ405">
            <v>1391913.59</v>
          </cell>
        </row>
        <row r="407">
          <cell r="BQ407">
            <v>185514336.43511337</v>
          </cell>
        </row>
        <row r="409">
          <cell r="BQ409">
            <v>0</v>
          </cell>
        </row>
        <row r="414">
          <cell r="A414" t="str">
            <v>Transport</v>
          </cell>
        </row>
        <row r="415">
          <cell r="A415" t="str">
            <v>Transport</v>
          </cell>
        </row>
        <row r="416">
          <cell r="A416" t="str">
            <v>Water Supply</v>
          </cell>
        </row>
        <row r="417">
          <cell r="A417" t="str">
            <v>Water Supply</v>
          </cell>
        </row>
        <row r="418">
          <cell r="A418" t="str">
            <v>Waste Water</v>
          </cell>
        </row>
        <row r="419">
          <cell r="A419" t="str">
            <v>Waste Water</v>
          </cell>
        </row>
        <row r="420">
          <cell r="A420" t="str">
            <v>Storm Water</v>
          </cell>
        </row>
        <row r="421">
          <cell r="A421" t="str">
            <v>Storm Water</v>
          </cell>
        </row>
        <row r="422">
          <cell r="A422" t="str">
            <v>Not Applicable</v>
          </cell>
        </row>
        <row r="423">
          <cell r="A423" t="str">
            <v>3 Waters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FFF3-70BB-4634-8320-D3D9D594E330}">
  <dimension ref="A1:U129"/>
  <sheetViews>
    <sheetView showGridLines="0" tabSelected="1" zoomScale="70" zoomScaleNormal="70" workbookViewId="0">
      <selection activeCell="H11" sqref="H11"/>
    </sheetView>
  </sheetViews>
  <sheetFormatPr defaultColWidth="9.28515625" defaultRowHeight="15.75" outlineLevelRow="1" x14ac:dyDescent="0.25"/>
  <cols>
    <col min="1" max="1" width="8.7109375" style="1" customWidth="1"/>
    <col min="2" max="2" width="31" style="2" customWidth="1"/>
    <col min="3" max="3" width="22.5703125" style="2" customWidth="1"/>
    <col min="4" max="7" width="15.7109375" style="1" customWidth="1"/>
    <col min="8" max="8" width="8.5703125" style="3" customWidth="1"/>
    <col min="9" max="9" width="145.5703125" style="1" customWidth="1"/>
    <col min="10" max="10" width="24" style="1" bestFit="1" customWidth="1"/>
    <col min="11" max="12" width="20.28515625" style="1" hidden="1" customWidth="1"/>
    <col min="13" max="18" width="9.28515625" style="1"/>
    <col min="19" max="19" width="44.28515625" style="1" customWidth="1"/>
    <col min="20" max="16384" width="9.28515625" style="1"/>
  </cols>
  <sheetData>
    <row r="1" spans="2:12" ht="10.5" customHeight="1" x14ac:dyDescent="0.25"/>
    <row r="2" spans="2:12" ht="28.5" x14ac:dyDescent="0.45">
      <c r="B2" s="4" t="s">
        <v>0</v>
      </c>
      <c r="C2" s="4"/>
      <c r="D2" s="4"/>
      <c r="E2" s="4"/>
      <c r="F2" s="4"/>
      <c r="G2" s="4"/>
      <c r="H2" s="4"/>
      <c r="I2" s="4"/>
      <c r="K2" s="5"/>
      <c r="L2" s="5"/>
    </row>
    <row r="3" spans="2:12" outlineLevel="1" x14ac:dyDescent="0.25">
      <c r="B3" s="53"/>
    </row>
    <row r="4" spans="2:12" ht="25.5" customHeight="1" outlineLevel="1" x14ac:dyDescent="0.25">
      <c r="B4" s="54"/>
      <c r="C4" s="2" t="s">
        <v>1</v>
      </c>
    </row>
    <row r="5" spans="2:12" ht="25.5" customHeight="1" outlineLevel="1" x14ac:dyDescent="0.25">
      <c r="B5" s="54"/>
    </row>
    <row r="6" spans="2:12" ht="25.5" customHeight="1" outlineLevel="1" x14ac:dyDescent="0.25">
      <c r="B6" s="54"/>
    </row>
    <row r="7" spans="2:12" ht="25.5" customHeight="1" outlineLevel="1" x14ac:dyDescent="0.25">
      <c r="B7" s="54"/>
    </row>
    <row r="8" spans="2:12" ht="25.5" customHeight="1" outlineLevel="1" x14ac:dyDescent="0.25">
      <c r="B8" s="54"/>
    </row>
    <row r="9" spans="2:12" ht="25.5" customHeight="1" outlineLevel="1" x14ac:dyDescent="0.25">
      <c r="B9" s="54"/>
    </row>
    <row r="10" spans="2:12" ht="25.5" customHeight="1" outlineLevel="1" x14ac:dyDescent="0.25">
      <c r="B10" s="54"/>
    </row>
    <row r="11" spans="2:12" ht="25.5" customHeight="1" outlineLevel="1" x14ac:dyDescent="0.25">
      <c r="B11" s="54"/>
    </row>
    <row r="12" spans="2:12" ht="25.5" customHeight="1" outlineLevel="1" x14ac:dyDescent="0.25">
      <c r="B12" s="54"/>
    </row>
    <row r="13" spans="2:12" ht="25.5" customHeight="1" outlineLevel="1" x14ac:dyDescent="0.25">
      <c r="B13" s="54"/>
    </row>
    <row r="14" spans="2:12" ht="25.5" customHeight="1" outlineLevel="1" x14ac:dyDescent="0.25">
      <c r="B14" s="54"/>
    </row>
    <row r="15" spans="2:12" ht="25.5" customHeight="1" outlineLevel="1" x14ac:dyDescent="0.25">
      <c r="B15" s="54"/>
    </row>
    <row r="16" spans="2:12" ht="25.5" customHeight="1" outlineLevel="1" x14ac:dyDescent="0.25">
      <c r="B16" s="54"/>
    </row>
    <row r="17" spans="1:12" s="2" customFormat="1" ht="25.5" customHeight="1" outlineLevel="1" x14ac:dyDescent="0.25">
      <c r="A17" s="1"/>
      <c r="B17" s="54"/>
      <c r="D17" s="1"/>
      <c r="E17" s="1"/>
      <c r="F17" s="1"/>
      <c r="G17" s="1"/>
      <c r="H17" s="3"/>
      <c r="I17" s="1"/>
      <c r="J17" s="1"/>
      <c r="K17" s="1"/>
      <c r="L17" s="1"/>
    </row>
    <row r="18" spans="1:12" s="2" customFormat="1" ht="25.5" customHeight="1" outlineLevel="1" x14ac:dyDescent="0.25">
      <c r="A18" s="1"/>
      <c r="B18" s="54"/>
      <c r="D18" s="1"/>
      <c r="E18" s="1"/>
      <c r="F18" s="1"/>
      <c r="G18" s="1"/>
      <c r="H18" s="3"/>
      <c r="I18" s="1"/>
      <c r="J18" s="1"/>
      <c r="K18" s="1"/>
      <c r="L18" s="1"/>
    </row>
    <row r="19" spans="1:12" s="2" customFormat="1" ht="12" customHeight="1" outlineLevel="1" x14ac:dyDescent="0.25">
      <c r="A19" s="1"/>
      <c r="B19" s="54"/>
      <c r="D19" s="1"/>
      <c r="E19" s="1"/>
      <c r="F19" s="1"/>
      <c r="G19" s="1"/>
      <c r="H19" s="3"/>
      <c r="I19" s="1"/>
      <c r="J19" s="1"/>
      <c r="K19" s="7" t="s">
        <v>2</v>
      </c>
      <c r="L19" s="7" t="s">
        <v>2</v>
      </c>
    </row>
    <row r="20" spans="1:12" s="2" customFormat="1" ht="63.2" customHeight="1" x14ac:dyDescent="0.25">
      <c r="A20" s="1"/>
      <c r="B20" s="23"/>
      <c r="C20" s="23" t="s">
        <v>3</v>
      </c>
      <c r="D20" s="8" t="s">
        <v>4</v>
      </c>
      <c r="E20" s="8" t="s">
        <v>5</v>
      </c>
      <c r="F20" s="9" t="s">
        <v>6</v>
      </c>
      <c r="G20" s="8" t="s">
        <v>7</v>
      </c>
      <c r="H20" s="8" t="s">
        <v>8</v>
      </c>
      <c r="I20" s="8" t="s">
        <v>9</v>
      </c>
      <c r="J20" s="8" t="s">
        <v>36</v>
      </c>
      <c r="K20" s="10" t="s">
        <v>10</v>
      </c>
      <c r="L20" s="10" t="s">
        <v>11</v>
      </c>
    </row>
    <row r="21" spans="1:12" ht="47.25" x14ac:dyDescent="0.25">
      <c r="A21" s="11"/>
      <c r="B21" s="58" t="s">
        <v>34</v>
      </c>
      <c r="C21" s="33" t="s">
        <v>31</v>
      </c>
      <c r="D21" s="25">
        <v>0</v>
      </c>
      <c r="E21" s="25">
        <v>24464</v>
      </c>
      <c r="F21" s="26">
        <f>E21-D21</f>
        <v>24464</v>
      </c>
      <c r="G21" s="25">
        <v>159486</v>
      </c>
      <c r="H21" s="27">
        <f>D21/G21</f>
        <v>0</v>
      </c>
      <c r="I21" s="40" t="s">
        <v>47</v>
      </c>
      <c r="J21" s="29" t="s">
        <v>39</v>
      </c>
      <c r="K21" s="12" t="e">
        <f>SUMIFS(#REF!,#REF!,$C21,#REF!,"Other Projects",#REF!,"Legal &amp; Regulatory")</f>
        <v>#REF!</v>
      </c>
      <c r="L21" s="12" t="e">
        <f>SUMIFS(#REF!,#REF!,$C21,#REF!,"Other Projects",#REF!,"Legal &amp; Regulatory")</f>
        <v>#REF!</v>
      </c>
    </row>
    <row r="22" spans="1:12" x14ac:dyDescent="0.25">
      <c r="A22" s="11"/>
      <c r="B22" s="57" t="s">
        <v>43</v>
      </c>
      <c r="C22" s="35" t="s">
        <v>28</v>
      </c>
      <c r="D22" s="39">
        <v>253533</v>
      </c>
      <c r="E22" s="39">
        <v>310487</v>
      </c>
      <c r="F22" s="37">
        <f>E22-D22</f>
        <v>56954</v>
      </c>
      <c r="G22" s="39">
        <v>439053</v>
      </c>
      <c r="H22" s="38">
        <f>D22/G22</f>
        <v>0.57745420256779934</v>
      </c>
      <c r="I22" s="40" t="s">
        <v>48</v>
      </c>
      <c r="J22" s="29" t="s">
        <v>39</v>
      </c>
      <c r="K22" s="12" t="e">
        <f>SUMIFS(#REF!,#REF!,$C22,#REF!,"Renewals",#REF!,"Community Services")</f>
        <v>#REF!</v>
      </c>
      <c r="L22" s="12" t="e">
        <f>SUMIFS(#REF!,#REF!,$C22,#REF!,"Renewals",#REF!,"Community Services")</f>
        <v>#REF!</v>
      </c>
    </row>
    <row r="23" spans="1:12" x14ac:dyDescent="0.25">
      <c r="A23" s="11"/>
      <c r="B23" s="57"/>
      <c r="C23" s="35"/>
      <c r="D23" s="39"/>
      <c r="E23" s="39"/>
      <c r="F23" s="37"/>
      <c r="G23" s="39"/>
      <c r="H23" s="38"/>
      <c r="I23" s="40" t="s">
        <v>49</v>
      </c>
      <c r="J23" s="29" t="s">
        <v>38</v>
      </c>
      <c r="K23" s="12"/>
      <c r="L23" s="12"/>
    </row>
    <row r="24" spans="1:12" ht="31.5" x14ac:dyDescent="0.25">
      <c r="A24" s="11"/>
      <c r="B24" s="57"/>
      <c r="C24" s="35"/>
      <c r="D24" s="39"/>
      <c r="E24" s="39"/>
      <c r="F24" s="37"/>
      <c r="G24" s="39"/>
      <c r="H24" s="38"/>
      <c r="I24" s="40" t="s">
        <v>46</v>
      </c>
      <c r="J24" s="29" t="s">
        <v>38</v>
      </c>
      <c r="K24" s="12"/>
      <c r="L24" s="12"/>
    </row>
    <row r="25" spans="1:12" ht="31.5" x14ac:dyDescent="0.25">
      <c r="A25" s="11"/>
      <c r="B25" s="57"/>
      <c r="C25" s="35"/>
      <c r="D25" s="39"/>
      <c r="E25" s="39"/>
      <c r="F25" s="37"/>
      <c r="G25" s="39"/>
      <c r="H25" s="38"/>
      <c r="I25" s="40" t="s">
        <v>50</v>
      </c>
      <c r="J25" s="29" t="s">
        <v>40</v>
      </c>
      <c r="K25" s="12"/>
      <c r="L25" s="12"/>
    </row>
    <row r="26" spans="1:12" ht="47.25" x14ac:dyDescent="0.25">
      <c r="A26" s="11"/>
      <c r="B26" s="57" t="s">
        <v>43</v>
      </c>
      <c r="C26" s="35" t="s">
        <v>29</v>
      </c>
      <c r="D26" s="39">
        <v>1806833</v>
      </c>
      <c r="E26" s="39">
        <v>2875266</v>
      </c>
      <c r="F26" s="37">
        <f>E26-D26</f>
        <v>1068433</v>
      </c>
      <c r="G26" s="39">
        <v>4023035</v>
      </c>
      <c r="H26" s="38">
        <f>D26/G26</f>
        <v>0.44912186943439469</v>
      </c>
      <c r="I26" s="41" t="s">
        <v>51</v>
      </c>
      <c r="J26" s="29" t="s">
        <v>39</v>
      </c>
      <c r="K26" s="12" t="e">
        <f>SUMIFS(#REF!,#REF!,$C26,#REF!,"Renewals",#REF!,"Community Services")</f>
        <v>#REF!</v>
      </c>
      <c r="L26" s="12" t="e">
        <f>SUMIFS(#REF!,#REF!,$C26,#REF!,"Renewals",#REF!,"Community Services")</f>
        <v>#REF!</v>
      </c>
    </row>
    <row r="27" spans="1:12" ht="31.5" x14ac:dyDescent="0.25">
      <c r="A27" s="11"/>
      <c r="B27" s="57"/>
      <c r="C27" s="35"/>
      <c r="D27" s="39"/>
      <c r="E27" s="39"/>
      <c r="F27" s="37"/>
      <c r="G27" s="39"/>
      <c r="H27" s="38"/>
      <c r="I27" s="41" t="s">
        <v>52</v>
      </c>
      <c r="J27" s="29" t="s">
        <v>39</v>
      </c>
      <c r="K27" s="12"/>
      <c r="L27" s="12"/>
    </row>
    <row r="28" spans="1:12" ht="47.25" x14ac:dyDescent="0.25">
      <c r="A28" s="11"/>
      <c r="B28" s="57"/>
      <c r="C28" s="35"/>
      <c r="D28" s="39"/>
      <c r="E28" s="39"/>
      <c r="F28" s="37"/>
      <c r="G28" s="39"/>
      <c r="H28" s="38"/>
      <c r="I28" s="41" t="s">
        <v>53</v>
      </c>
      <c r="J28" s="29" t="s">
        <v>39</v>
      </c>
      <c r="K28" s="12"/>
      <c r="L28" s="12"/>
    </row>
    <row r="29" spans="1:12" ht="31.5" x14ac:dyDescent="0.25">
      <c r="A29" s="11"/>
      <c r="B29" s="57"/>
      <c r="C29" s="35"/>
      <c r="D29" s="39"/>
      <c r="E29" s="39"/>
      <c r="F29" s="37"/>
      <c r="G29" s="39"/>
      <c r="H29" s="38"/>
      <c r="I29" s="41" t="s">
        <v>54</v>
      </c>
      <c r="J29" s="29" t="s">
        <v>39</v>
      </c>
      <c r="K29" s="12"/>
      <c r="L29" s="12"/>
    </row>
    <row r="30" spans="1:12" ht="31.5" x14ac:dyDescent="0.25">
      <c r="A30" s="11"/>
      <c r="B30" s="57"/>
      <c r="C30" s="35"/>
      <c r="D30" s="39"/>
      <c r="E30" s="39"/>
      <c r="F30" s="37"/>
      <c r="G30" s="39"/>
      <c r="H30" s="38"/>
      <c r="I30" s="41" t="s">
        <v>55</v>
      </c>
      <c r="J30" s="29" t="s">
        <v>39</v>
      </c>
      <c r="K30" s="12"/>
      <c r="L30" s="12"/>
    </row>
    <row r="31" spans="1:12" ht="31.5" x14ac:dyDescent="0.25">
      <c r="A31" s="11"/>
      <c r="B31" s="57"/>
      <c r="C31" s="35"/>
      <c r="D31" s="39"/>
      <c r="E31" s="39"/>
      <c r="F31" s="37"/>
      <c r="G31" s="39"/>
      <c r="H31" s="38"/>
      <c r="I31" s="41" t="s">
        <v>56</v>
      </c>
      <c r="J31" s="29" t="s">
        <v>39</v>
      </c>
      <c r="K31" s="12"/>
      <c r="L31" s="12"/>
    </row>
    <row r="32" spans="1:12" ht="47.25" x14ac:dyDescent="0.25">
      <c r="A32" s="11"/>
      <c r="B32" s="57" t="s">
        <v>43</v>
      </c>
      <c r="C32" s="35" t="s">
        <v>30</v>
      </c>
      <c r="D32" s="39">
        <v>414606</v>
      </c>
      <c r="E32" s="39">
        <v>716574</v>
      </c>
      <c r="F32" s="37">
        <f>E32-D32</f>
        <v>301968</v>
      </c>
      <c r="G32" s="39">
        <v>864316</v>
      </c>
      <c r="H32" s="38">
        <f>D32/G32</f>
        <v>0.47969261242415967</v>
      </c>
      <c r="I32" s="42" t="s">
        <v>57</v>
      </c>
      <c r="J32" s="29" t="s">
        <v>38</v>
      </c>
      <c r="K32" s="12" t="e">
        <f>SUMIFS(#REF!,#REF!,$C32,#REF!,"Renewals",#REF!,"Community Services")</f>
        <v>#REF!</v>
      </c>
      <c r="L32" s="12" t="e">
        <f>SUMIFS(#REF!,#REF!,$C32,#REF!,"Renewals",#REF!,"Community Services")</f>
        <v>#REF!</v>
      </c>
    </row>
    <row r="33" spans="1:12" ht="31.5" x14ac:dyDescent="0.25">
      <c r="A33" s="11"/>
      <c r="B33" s="57"/>
      <c r="C33" s="35"/>
      <c r="D33" s="39"/>
      <c r="E33" s="39"/>
      <c r="F33" s="37"/>
      <c r="G33" s="39"/>
      <c r="H33" s="38"/>
      <c r="I33" s="42" t="s">
        <v>58</v>
      </c>
      <c r="J33" s="29" t="s">
        <v>38</v>
      </c>
      <c r="K33" s="12"/>
      <c r="L33" s="12"/>
    </row>
    <row r="34" spans="1:12" ht="31.5" x14ac:dyDescent="0.25">
      <c r="A34" s="11"/>
      <c r="B34" s="57"/>
      <c r="C34" s="35"/>
      <c r="D34" s="39"/>
      <c r="E34" s="39"/>
      <c r="F34" s="37"/>
      <c r="G34" s="39"/>
      <c r="H34" s="38"/>
      <c r="I34" s="42" t="s">
        <v>59</v>
      </c>
      <c r="J34" s="29" t="s">
        <v>40</v>
      </c>
      <c r="K34" s="12"/>
      <c r="L34" s="12"/>
    </row>
    <row r="35" spans="1:12" ht="31.5" x14ac:dyDescent="0.25">
      <c r="A35" s="11"/>
      <c r="B35" s="55" t="s">
        <v>43</v>
      </c>
      <c r="C35" s="33" t="s">
        <v>25</v>
      </c>
      <c r="D35" s="25">
        <v>35681</v>
      </c>
      <c r="E35" s="25">
        <v>25000</v>
      </c>
      <c r="F35" s="26">
        <f>E35-D35</f>
        <v>-10681</v>
      </c>
      <c r="G35" s="25">
        <v>25000</v>
      </c>
      <c r="H35" s="27">
        <v>0</v>
      </c>
      <c r="I35" s="50" t="s">
        <v>60</v>
      </c>
      <c r="J35" s="29" t="s">
        <v>40</v>
      </c>
      <c r="K35" s="12" t="e">
        <f>SUMIFS(#REF!,#REF!,$C35,#REF!,"Other Projects",#REF!,"Community Services")</f>
        <v>#REF!</v>
      </c>
      <c r="L35" s="12" t="e">
        <f>SUMIFS(#REF!,#REF!,$C35,#REF!,"Other Projects",#REF!,"Community Services")</f>
        <v>#REF!</v>
      </c>
    </row>
    <row r="36" spans="1:12" ht="47.25" x14ac:dyDescent="0.25">
      <c r="A36" s="11"/>
      <c r="B36" s="57" t="s">
        <v>43</v>
      </c>
      <c r="C36" s="35" t="s">
        <v>29</v>
      </c>
      <c r="D36" s="43">
        <v>1535665</v>
      </c>
      <c r="E36" s="43">
        <v>4948795</v>
      </c>
      <c r="F36" s="37">
        <f>E36-D36</f>
        <v>3413130</v>
      </c>
      <c r="G36" s="43">
        <v>7384411</v>
      </c>
      <c r="H36" s="44">
        <f>D36/G36</f>
        <v>0.20796039115374265</v>
      </c>
      <c r="I36" s="50" t="s">
        <v>61</v>
      </c>
      <c r="J36" s="29" t="s">
        <v>40</v>
      </c>
      <c r="K36" s="12" t="e">
        <f>SUMIFS(#REF!,#REF!,$C36,#REF!,"Other Projects",#REF!,"Community Services")</f>
        <v>#REF!</v>
      </c>
      <c r="L36" s="12" t="e">
        <f>SUMIFS(#REF!,#REF!,$C36,#REF!,"Other Projects",#REF!,"Community Services")</f>
        <v>#REF!</v>
      </c>
    </row>
    <row r="37" spans="1:12" ht="47.25" x14ac:dyDescent="0.25">
      <c r="A37" s="11"/>
      <c r="B37" s="57"/>
      <c r="C37" s="45"/>
      <c r="D37" s="45"/>
      <c r="E37" s="45"/>
      <c r="F37" s="46"/>
      <c r="G37" s="45"/>
      <c r="H37" s="45"/>
      <c r="I37" s="50" t="s">
        <v>62</v>
      </c>
      <c r="J37" s="29" t="s">
        <v>40</v>
      </c>
      <c r="K37" s="12"/>
      <c r="L37" s="12"/>
    </row>
    <row r="38" spans="1:12" ht="31.5" x14ac:dyDescent="0.25">
      <c r="A38" s="11"/>
      <c r="B38" s="57"/>
      <c r="C38" s="45"/>
      <c r="D38" s="45"/>
      <c r="E38" s="45"/>
      <c r="F38" s="46"/>
      <c r="G38" s="45"/>
      <c r="H38" s="45"/>
      <c r="I38" s="50" t="s">
        <v>63</v>
      </c>
      <c r="J38" s="29" t="s">
        <v>41</v>
      </c>
      <c r="K38" s="12"/>
      <c r="L38" s="12"/>
    </row>
    <row r="39" spans="1:12" ht="31.5" x14ac:dyDescent="0.25">
      <c r="A39" s="11"/>
      <c r="B39" s="57"/>
      <c r="C39" s="45"/>
      <c r="D39" s="45"/>
      <c r="E39" s="45"/>
      <c r="F39" s="46"/>
      <c r="G39" s="45"/>
      <c r="H39" s="45"/>
      <c r="I39" s="50" t="s">
        <v>64</v>
      </c>
      <c r="J39" s="29" t="s">
        <v>40</v>
      </c>
      <c r="K39" s="12"/>
      <c r="L39" s="12"/>
    </row>
    <row r="40" spans="1:12" ht="47.25" x14ac:dyDescent="0.25">
      <c r="A40" s="11"/>
      <c r="B40" s="57"/>
      <c r="C40" s="45"/>
      <c r="D40" s="45"/>
      <c r="E40" s="45"/>
      <c r="F40" s="46"/>
      <c r="G40" s="45"/>
      <c r="H40" s="45"/>
      <c r="I40" s="50" t="s">
        <v>65</v>
      </c>
      <c r="J40" s="29" t="s">
        <v>38</v>
      </c>
      <c r="K40" s="12"/>
      <c r="L40" s="12"/>
    </row>
    <row r="41" spans="1:12" ht="31.5" x14ac:dyDescent="0.25">
      <c r="A41" s="11"/>
      <c r="B41" s="57" t="s">
        <v>43</v>
      </c>
      <c r="C41" s="35" t="s">
        <v>30</v>
      </c>
      <c r="D41" s="43">
        <v>159002</v>
      </c>
      <c r="E41" s="43">
        <v>248483</v>
      </c>
      <c r="F41" s="37">
        <f>E41-D41</f>
        <v>89481</v>
      </c>
      <c r="G41" s="43">
        <v>323483</v>
      </c>
      <c r="H41" s="44">
        <f>D41/G41</f>
        <v>0.49153123966328988</v>
      </c>
      <c r="I41" s="34" t="s">
        <v>66</v>
      </c>
      <c r="J41" s="29" t="s">
        <v>38</v>
      </c>
      <c r="K41" s="12" t="e">
        <f>SUMIFS(#REF!,#REF!,$C41,#REF!,"Other Projects",#REF!,"Community Services")</f>
        <v>#REF!</v>
      </c>
      <c r="L41" s="12" t="e">
        <f>SUMIFS(#REF!,#REF!,$C41,#REF!,"Other Projects",#REF!,"Community Services")</f>
        <v>#REF!</v>
      </c>
    </row>
    <row r="42" spans="1:12" ht="31.5" x14ac:dyDescent="0.25">
      <c r="A42" s="11"/>
      <c r="B42" s="57"/>
      <c r="C42" s="45"/>
      <c r="D42" s="45"/>
      <c r="E42" s="45"/>
      <c r="F42" s="46"/>
      <c r="G42" s="45"/>
      <c r="H42" s="45"/>
      <c r="I42" s="34" t="s">
        <v>67</v>
      </c>
      <c r="J42" s="29" t="s">
        <v>38</v>
      </c>
      <c r="K42" s="12"/>
      <c r="L42" s="12"/>
    </row>
    <row r="43" spans="1:12" ht="31.5" x14ac:dyDescent="0.25">
      <c r="A43" s="11"/>
      <c r="B43" s="57" t="s">
        <v>45</v>
      </c>
      <c r="C43" s="35" t="s">
        <v>33</v>
      </c>
      <c r="D43" s="43">
        <v>641502</v>
      </c>
      <c r="E43" s="43">
        <v>1108480</v>
      </c>
      <c r="F43" s="37">
        <f>E43-D43</f>
        <v>466978</v>
      </c>
      <c r="G43" s="43">
        <v>1497520</v>
      </c>
      <c r="H43" s="44">
        <f>D43/G43</f>
        <v>0.42837624873123564</v>
      </c>
      <c r="I43" s="51" t="s">
        <v>68</v>
      </c>
      <c r="J43" s="29" t="s">
        <v>39</v>
      </c>
      <c r="K43" s="12" t="e">
        <f>SUMIFS(#REF!,#REF!,$C43,#REF!,"Other Projects",#REF!,"Corporate")</f>
        <v>#REF!</v>
      </c>
      <c r="L43" s="12" t="e">
        <f>SUMIFS(#REF!,#REF!,$C43,#REF!,"Other Projects",#REF!,"Corporate")</f>
        <v>#REF!</v>
      </c>
    </row>
    <row r="44" spans="1:12" ht="31.5" x14ac:dyDescent="0.25">
      <c r="A44" s="11"/>
      <c r="B44" s="57"/>
      <c r="C44" s="45"/>
      <c r="D44" s="45"/>
      <c r="E44" s="45"/>
      <c r="F44" s="46"/>
      <c r="G44" s="45"/>
      <c r="H44" s="45"/>
      <c r="I44" s="51" t="s">
        <v>69</v>
      </c>
      <c r="J44" s="29" t="s">
        <v>39</v>
      </c>
      <c r="K44" s="12"/>
      <c r="L44" s="12"/>
    </row>
    <row r="45" spans="1:12" ht="31.5" x14ac:dyDescent="0.25">
      <c r="A45" s="11"/>
      <c r="B45" s="57"/>
      <c r="C45" s="45"/>
      <c r="D45" s="45"/>
      <c r="E45" s="45"/>
      <c r="F45" s="46"/>
      <c r="G45" s="45"/>
      <c r="H45" s="45"/>
      <c r="I45" s="51" t="s">
        <v>70</v>
      </c>
      <c r="J45" s="29" t="s">
        <v>39</v>
      </c>
      <c r="K45" s="12"/>
      <c r="L45" s="12"/>
    </row>
    <row r="46" spans="1:12" ht="31.5" x14ac:dyDescent="0.25">
      <c r="A46" s="11"/>
      <c r="B46" s="58" t="s">
        <v>45</v>
      </c>
      <c r="C46" s="33" t="s">
        <v>28</v>
      </c>
      <c r="D46" s="25">
        <v>70946</v>
      </c>
      <c r="E46" s="25">
        <v>196138</v>
      </c>
      <c r="F46" s="26">
        <f>E46-D46</f>
        <v>125192</v>
      </c>
      <c r="G46" s="25">
        <v>269690</v>
      </c>
      <c r="H46" s="27">
        <f>D46/G46</f>
        <v>0.26306500055619414</v>
      </c>
      <c r="I46" s="40" t="s">
        <v>71</v>
      </c>
      <c r="J46" s="29" t="s">
        <v>39</v>
      </c>
      <c r="K46" s="12" t="e">
        <f>SUMIFS(#REF!,#REF!,$C46,#REF!,"Other Projects",#REF!,"Corporate")</f>
        <v>#REF!</v>
      </c>
      <c r="L46" s="12" t="e">
        <f>SUMIFS(#REF!,#REF!,$C46,#REF!,"Other Projects",#REF!,"Corporate")</f>
        <v>#REF!</v>
      </c>
    </row>
    <row r="47" spans="1:12" ht="16.149999999999999" customHeight="1" x14ac:dyDescent="0.25">
      <c r="A47" s="11"/>
      <c r="B47" s="58" t="s">
        <v>45</v>
      </c>
      <c r="C47" s="33" t="s">
        <v>31</v>
      </c>
      <c r="D47" s="25">
        <v>14635</v>
      </c>
      <c r="E47" s="25">
        <v>13979</v>
      </c>
      <c r="F47" s="26">
        <f>E47-D47</f>
        <v>-656</v>
      </c>
      <c r="G47" s="25">
        <v>20969</v>
      </c>
      <c r="H47" s="27">
        <f>D47/G47</f>
        <v>0.69793504697410458</v>
      </c>
      <c r="I47" s="51" t="s">
        <v>72</v>
      </c>
      <c r="J47" s="29" t="s">
        <v>39</v>
      </c>
      <c r="K47" s="12" t="e">
        <f>SUMIFS(#REF!,#REF!,$C47,#REF!,"Other Projects",#REF!,"Corporate")</f>
        <v>#REF!</v>
      </c>
      <c r="L47" s="12" t="e">
        <f>SUMIFS(#REF!,#REF!,$C47,#REF!,"Other Projects",#REF!,"Corporate")</f>
        <v>#REF!</v>
      </c>
    </row>
    <row r="48" spans="1:12" ht="31.5" x14ac:dyDescent="0.25">
      <c r="A48" s="11"/>
      <c r="B48" s="57" t="s">
        <v>44</v>
      </c>
      <c r="C48" s="35" t="s">
        <v>25</v>
      </c>
      <c r="D48" s="39">
        <v>434476</v>
      </c>
      <c r="E48" s="39">
        <v>1150806</v>
      </c>
      <c r="F48" s="37">
        <f>E48-D48</f>
        <v>716330</v>
      </c>
      <c r="G48" s="39">
        <v>1502399</v>
      </c>
      <c r="H48" s="38">
        <f>D48/G48</f>
        <v>0.28918815840532375</v>
      </c>
      <c r="I48" s="40" t="s">
        <v>73</v>
      </c>
      <c r="J48" s="29" t="s">
        <v>38</v>
      </c>
      <c r="K48" s="12" t="e">
        <f>SUMIFS(#REF!,#REF!,$C48,#REF!,"Renewals",#REF!,"Infrastructure")</f>
        <v>#REF!</v>
      </c>
      <c r="L48" s="12" t="e">
        <f>SUMIFS(#REF!,#REF!,$C48,#REF!,"Renewals",#REF!,"Infrastructure")</f>
        <v>#REF!</v>
      </c>
    </row>
    <row r="49" spans="1:12" ht="63" x14ac:dyDescent="0.25">
      <c r="A49" s="11"/>
      <c r="B49" s="57"/>
      <c r="C49" s="35"/>
      <c r="D49" s="39"/>
      <c r="E49" s="39"/>
      <c r="F49" s="37"/>
      <c r="G49" s="39"/>
      <c r="H49" s="38"/>
      <c r="I49" s="40" t="s">
        <v>74</v>
      </c>
      <c r="J49" s="29" t="s">
        <v>39</v>
      </c>
      <c r="K49" s="12"/>
      <c r="L49" s="12"/>
    </row>
    <row r="50" spans="1:12" ht="31.5" x14ac:dyDescent="0.25">
      <c r="A50" s="11"/>
      <c r="B50" s="57"/>
      <c r="C50" s="35"/>
      <c r="D50" s="39"/>
      <c r="E50" s="39"/>
      <c r="F50" s="37"/>
      <c r="G50" s="39"/>
      <c r="H50" s="38"/>
      <c r="I50" s="40" t="s">
        <v>75</v>
      </c>
      <c r="J50" s="29" t="s">
        <v>39</v>
      </c>
      <c r="K50" s="12"/>
      <c r="L50" s="12"/>
    </row>
    <row r="51" spans="1:12" x14ac:dyDescent="0.25">
      <c r="A51" s="11"/>
      <c r="B51" s="58" t="s">
        <v>44</v>
      </c>
      <c r="C51" s="33" t="s">
        <v>32</v>
      </c>
      <c r="D51" s="25">
        <v>3568</v>
      </c>
      <c r="E51" s="25">
        <v>59500</v>
      </c>
      <c r="F51" s="26">
        <f t="shared" ref="F51:F66" si="0">E51-D51</f>
        <v>55932</v>
      </c>
      <c r="G51" s="25">
        <v>66381</v>
      </c>
      <c r="H51" s="27">
        <f>D51/G51</f>
        <v>5.3750320121721575E-2</v>
      </c>
      <c r="I51" s="40" t="s">
        <v>76</v>
      </c>
      <c r="J51" s="29" t="s">
        <v>39</v>
      </c>
      <c r="K51" s="12" t="e">
        <f>SUMIFS(#REF!,#REF!,$C51,#REF!,"Renewals",#REF!,"Infrastructure")</f>
        <v>#REF!</v>
      </c>
      <c r="L51" s="12" t="e">
        <f>SUMIFS(#REF!,#REF!,$C51,#REF!,"Renewals",#REF!,"Infrastructure")</f>
        <v>#REF!</v>
      </c>
    </row>
    <row r="52" spans="1:12" ht="37.5" customHeight="1" x14ac:dyDescent="0.25">
      <c r="A52" s="11"/>
      <c r="B52" s="58" t="s">
        <v>44</v>
      </c>
      <c r="C52" s="33" t="s">
        <v>28</v>
      </c>
      <c r="D52" s="25">
        <v>104604</v>
      </c>
      <c r="E52" s="25">
        <v>69856</v>
      </c>
      <c r="F52" s="26">
        <f t="shared" si="0"/>
        <v>-34748</v>
      </c>
      <c r="G52" s="25">
        <v>86010</v>
      </c>
      <c r="H52" s="27">
        <f>D52/G52</f>
        <v>1.2161841646320195</v>
      </c>
      <c r="I52" s="40" t="s">
        <v>77</v>
      </c>
      <c r="J52" s="29" t="s">
        <v>39</v>
      </c>
      <c r="K52" s="12" t="e">
        <f>SUMIFS(#REF!,#REF!,$C52,#REF!,"Renewals",#REF!,"Infrastructure")</f>
        <v>#REF!</v>
      </c>
      <c r="L52" s="12" t="e">
        <f>SUMIFS(#REF!,#REF!,$C52,#REF!,"Renewals",#REF!,"Infrastructure")</f>
        <v>#REF!</v>
      </c>
    </row>
    <row r="53" spans="1:12" x14ac:dyDescent="0.25">
      <c r="A53" s="11"/>
      <c r="B53" s="57" t="s">
        <v>44</v>
      </c>
      <c r="C53" s="35" t="s">
        <v>24</v>
      </c>
      <c r="D53" s="39">
        <v>4986104</v>
      </c>
      <c r="E53" s="39">
        <v>6166682</v>
      </c>
      <c r="F53" s="37">
        <f t="shared" si="0"/>
        <v>1180578</v>
      </c>
      <c r="G53" s="39">
        <v>8662865</v>
      </c>
      <c r="H53" s="38">
        <f>D53/G53</f>
        <v>0.57557216925347443</v>
      </c>
      <c r="I53" s="40" t="s">
        <v>78</v>
      </c>
      <c r="J53" s="29" t="s">
        <v>39</v>
      </c>
      <c r="K53" s="12" t="e">
        <f>SUMIFS(#REF!,#REF!,$C53,#REF!,"Renewals",#REF!,"Infrastructure")</f>
        <v>#REF!</v>
      </c>
      <c r="L53" s="12" t="e">
        <f>SUMIFS(#REF!,#REF!,$C53,#REF!,"Renewals",#REF!,"Infrastructure")</f>
        <v>#REF!</v>
      </c>
    </row>
    <row r="54" spans="1:12" ht="31.5" x14ac:dyDescent="0.25">
      <c r="A54" s="11"/>
      <c r="B54" s="57"/>
      <c r="C54" s="35"/>
      <c r="D54" s="39"/>
      <c r="E54" s="39"/>
      <c r="F54" s="37"/>
      <c r="G54" s="39"/>
      <c r="H54" s="38"/>
      <c r="I54" s="40" t="s">
        <v>79</v>
      </c>
      <c r="J54" s="29" t="s">
        <v>39</v>
      </c>
      <c r="K54" s="12"/>
      <c r="L54" s="12"/>
    </row>
    <row r="55" spans="1:12" ht="31.5" x14ac:dyDescent="0.25">
      <c r="A55" s="11"/>
      <c r="B55" s="57"/>
      <c r="C55" s="35"/>
      <c r="D55" s="39"/>
      <c r="E55" s="39"/>
      <c r="F55" s="37"/>
      <c r="G55" s="39"/>
      <c r="H55" s="38"/>
      <c r="I55" s="40" t="s">
        <v>80</v>
      </c>
      <c r="J55" s="29" t="s">
        <v>39</v>
      </c>
      <c r="K55" s="12"/>
      <c r="L55" s="12"/>
    </row>
    <row r="56" spans="1:12" ht="31.5" x14ac:dyDescent="0.25">
      <c r="A56" s="11"/>
      <c r="B56" s="57"/>
      <c r="C56" s="35"/>
      <c r="D56" s="39"/>
      <c r="E56" s="39"/>
      <c r="F56" s="37"/>
      <c r="G56" s="39"/>
      <c r="H56" s="38"/>
      <c r="I56" s="40" t="s">
        <v>81</v>
      </c>
      <c r="J56" s="29" t="s">
        <v>39</v>
      </c>
      <c r="K56" s="12"/>
      <c r="L56" s="12"/>
    </row>
    <row r="57" spans="1:12" x14ac:dyDescent="0.25">
      <c r="A57" s="11"/>
      <c r="B57" s="57" t="s">
        <v>44</v>
      </c>
      <c r="C57" s="35" t="s">
        <v>30</v>
      </c>
      <c r="D57" s="39">
        <v>111713</v>
      </c>
      <c r="E57" s="39">
        <v>95499</v>
      </c>
      <c r="F57" s="37">
        <f>E57-D57</f>
        <v>-16214</v>
      </c>
      <c r="G57" s="39">
        <v>120852</v>
      </c>
      <c r="H57" s="38">
        <f>D57/G57</f>
        <v>0.92437857875748852</v>
      </c>
      <c r="I57" s="40" t="s">
        <v>82</v>
      </c>
      <c r="J57" s="29" t="s">
        <v>40</v>
      </c>
      <c r="K57" s="12" t="e">
        <f>SUMIFS(#REF!,#REF!,$C57,#REF!,"Renewals",#REF!,"Infrastructure")</f>
        <v>#REF!</v>
      </c>
      <c r="L57" s="12" t="e">
        <f>SUMIFS(#REF!,#REF!,$C57,#REF!,"Renewals",#REF!,"Infrastructure")</f>
        <v>#REF!</v>
      </c>
    </row>
    <row r="58" spans="1:12" x14ac:dyDescent="0.25">
      <c r="A58" s="11"/>
      <c r="B58" s="57"/>
      <c r="C58" s="35"/>
      <c r="D58" s="39"/>
      <c r="E58" s="39"/>
      <c r="F58" s="37"/>
      <c r="G58" s="39"/>
      <c r="H58" s="38"/>
      <c r="I58" s="40" t="s">
        <v>83</v>
      </c>
      <c r="J58" s="29" t="s">
        <v>41</v>
      </c>
      <c r="K58" s="12"/>
      <c r="L58" s="12"/>
    </row>
    <row r="59" spans="1:12" ht="31.5" x14ac:dyDescent="0.25">
      <c r="A59" s="11"/>
      <c r="B59" s="57"/>
      <c r="C59" s="35"/>
      <c r="D59" s="39"/>
      <c r="E59" s="39"/>
      <c r="F59" s="37"/>
      <c r="G59" s="39"/>
      <c r="H59" s="38"/>
      <c r="I59" s="40" t="s">
        <v>84</v>
      </c>
      <c r="J59" s="29" t="s">
        <v>38</v>
      </c>
      <c r="K59" s="12"/>
      <c r="L59" s="12"/>
    </row>
    <row r="60" spans="1:12" ht="63" x14ac:dyDescent="0.25">
      <c r="A60" s="11"/>
      <c r="B60" s="57" t="s">
        <v>44</v>
      </c>
      <c r="C60" s="35" t="s">
        <v>20</v>
      </c>
      <c r="D60" s="43">
        <v>195145</v>
      </c>
      <c r="E60" s="43">
        <v>851126</v>
      </c>
      <c r="F60" s="37">
        <f t="shared" si="0"/>
        <v>655981</v>
      </c>
      <c r="G60" s="43">
        <v>1432461</v>
      </c>
      <c r="H60" s="44">
        <f>D60/G60</f>
        <v>0.13623058498625792</v>
      </c>
      <c r="I60" s="40" t="s">
        <v>85</v>
      </c>
      <c r="J60" s="29" t="s">
        <v>39</v>
      </c>
      <c r="K60" s="12" t="e">
        <f>SUMIFS(#REF!,#REF!,$C60,#REF!,"Renewals",#REF!,"Infrastructure")</f>
        <v>#REF!</v>
      </c>
      <c r="L60" s="12" t="e">
        <f>SUMIFS(#REF!,#REF!,$C60,#REF!,"Renewals",#REF!,"Infrastructure")</f>
        <v>#REF!</v>
      </c>
    </row>
    <row r="61" spans="1:12" ht="47.25" x14ac:dyDescent="0.25">
      <c r="A61" s="11"/>
      <c r="B61" s="57"/>
      <c r="C61" s="45"/>
      <c r="D61" s="45"/>
      <c r="E61" s="45"/>
      <c r="F61" s="46"/>
      <c r="G61" s="45"/>
      <c r="H61" s="45"/>
      <c r="I61" s="40" t="s">
        <v>86</v>
      </c>
      <c r="J61" s="29" t="s">
        <v>38</v>
      </c>
      <c r="K61" s="12"/>
      <c r="L61" s="12"/>
    </row>
    <row r="62" spans="1:12" ht="31.5" x14ac:dyDescent="0.25">
      <c r="A62" s="11"/>
      <c r="B62" s="57"/>
      <c r="C62" s="45"/>
      <c r="D62" s="45"/>
      <c r="E62" s="45"/>
      <c r="F62" s="46"/>
      <c r="G62" s="45"/>
      <c r="H62" s="45"/>
      <c r="I62" s="40" t="s">
        <v>87</v>
      </c>
      <c r="J62" s="29" t="s">
        <v>39</v>
      </c>
      <c r="K62" s="12"/>
      <c r="L62" s="12"/>
    </row>
    <row r="63" spans="1:12" ht="15.6" customHeight="1" x14ac:dyDescent="0.25">
      <c r="A63" s="11"/>
      <c r="B63" s="57" t="s">
        <v>44</v>
      </c>
      <c r="C63" s="33" t="s">
        <v>21</v>
      </c>
      <c r="D63" s="25">
        <v>253408</v>
      </c>
      <c r="E63" s="25">
        <v>903848</v>
      </c>
      <c r="F63" s="26">
        <f t="shared" si="0"/>
        <v>650440</v>
      </c>
      <c r="G63" s="25">
        <v>1234144</v>
      </c>
      <c r="H63" s="27">
        <f>D63/G63</f>
        <v>0.20533098244613271</v>
      </c>
      <c r="I63" s="47" t="s">
        <v>88</v>
      </c>
      <c r="J63" s="48" t="s">
        <v>39</v>
      </c>
      <c r="K63" s="12" t="e">
        <f>SUMIFS(#REF!,#REF!,$C63,#REF!,"Renewals",#REF!,"Infrastructure")</f>
        <v>#REF!</v>
      </c>
      <c r="L63" s="12" t="e">
        <f>SUMIFS(#REF!,#REF!,$C63,#REF!,"Renewals",#REF!,"Infrastructure")</f>
        <v>#REF!</v>
      </c>
    </row>
    <row r="64" spans="1:12" x14ac:dyDescent="0.25">
      <c r="A64" s="11"/>
      <c r="B64" s="57"/>
      <c r="C64" s="33" t="s">
        <v>22</v>
      </c>
      <c r="D64" s="25">
        <v>674347</v>
      </c>
      <c r="E64" s="25">
        <v>1818398</v>
      </c>
      <c r="F64" s="26">
        <f t="shared" si="0"/>
        <v>1144051</v>
      </c>
      <c r="G64" s="25">
        <v>2720318</v>
      </c>
      <c r="H64" s="27">
        <f>D64/G64</f>
        <v>0.24789270960233326</v>
      </c>
      <c r="I64" s="47"/>
      <c r="J64" s="48"/>
      <c r="K64" s="12" t="e">
        <f>SUMIFS(#REF!,#REF!,$C64,#REF!,"Renewals",#REF!,"Infrastructure")</f>
        <v>#REF!</v>
      </c>
      <c r="L64" s="12" t="e">
        <f>SUMIFS(#REF!,#REF!,$C64,#REF!,"Renewals",#REF!,"Infrastructure")</f>
        <v>#REF!</v>
      </c>
    </row>
    <row r="65" spans="1:12" ht="51" customHeight="1" x14ac:dyDescent="0.25">
      <c r="A65" s="11"/>
      <c r="B65" s="57"/>
      <c r="C65" s="33" t="s">
        <v>23</v>
      </c>
      <c r="D65" s="25">
        <v>2731471</v>
      </c>
      <c r="E65" s="25">
        <v>1320345</v>
      </c>
      <c r="F65" s="26">
        <f t="shared" si="0"/>
        <v>-1411126</v>
      </c>
      <c r="G65" s="25">
        <v>1095178</v>
      </c>
      <c r="H65" s="27">
        <f>D65/G65</f>
        <v>2.4940886321675562</v>
      </c>
      <c r="I65" s="47"/>
      <c r="J65" s="48"/>
      <c r="K65" s="12" t="e">
        <f>SUMIFS(#REF!,#REF!,$C65,#REF!,"Renewals",#REF!,"Infrastructure")</f>
        <v>#REF!</v>
      </c>
      <c r="L65" s="12" t="e">
        <f>SUMIFS(#REF!,#REF!,$C65,#REF!,"Renewals",#REF!,"Infrastructure")</f>
        <v>#REF!</v>
      </c>
    </row>
    <row r="66" spans="1:12" ht="16.5" customHeight="1" x14ac:dyDescent="0.25">
      <c r="A66" s="11"/>
      <c r="B66" s="58" t="s">
        <v>44</v>
      </c>
      <c r="C66" s="33" t="s">
        <v>31</v>
      </c>
      <c r="D66" s="25">
        <v>12259</v>
      </c>
      <c r="E66" s="25">
        <v>0</v>
      </c>
      <c r="F66" s="26">
        <f t="shared" si="0"/>
        <v>-12259</v>
      </c>
      <c r="G66" s="25">
        <v>0</v>
      </c>
      <c r="H66" s="27">
        <f>IFERROR(D66/G66,0)</f>
        <v>0</v>
      </c>
      <c r="I66" s="49" t="s">
        <v>89</v>
      </c>
      <c r="J66" s="29" t="s">
        <v>39</v>
      </c>
      <c r="K66" s="12" t="e">
        <f>SUMIFS(#REF!,#REF!,$C66,#REF!,"Renewals",#REF!,"Infrastructure")</f>
        <v>#REF!</v>
      </c>
      <c r="L66" s="12" t="e">
        <f>SUMIFS(#REF!,#REF!,$C66,#REF!,"Renewals",#REF!,"Infrastructure")</f>
        <v>#REF!</v>
      </c>
    </row>
    <row r="67" spans="1:12" ht="31.5" x14ac:dyDescent="0.25">
      <c r="A67" s="11"/>
      <c r="B67" s="57" t="s">
        <v>44</v>
      </c>
      <c r="C67" s="35" t="s">
        <v>25</v>
      </c>
      <c r="D67" s="43">
        <v>499309</v>
      </c>
      <c r="E67" s="43">
        <v>796686</v>
      </c>
      <c r="F67" s="37">
        <f t="shared" ref="F67:F89" si="1">E67-D67</f>
        <v>297377</v>
      </c>
      <c r="G67" s="43">
        <v>1163832</v>
      </c>
      <c r="H67" s="44">
        <f>D67/G67</f>
        <v>0.42902154262814562</v>
      </c>
      <c r="I67" s="40" t="s">
        <v>90</v>
      </c>
      <c r="J67" s="29" t="s">
        <v>40</v>
      </c>
      <c r="K67" s="12" t="e">
        <f>SUMIFS(#REF!,#REF!,$C67,#REF!,"Other Projects",#REF!,"Infrastructure")</f>
        <v>#REF!</v>
      </c>
      <c r="L67" s="12" t="e">
        <f>SUMIFS(#REF!,#REF!,$C67,#REF!,"Other Projects",#REF!,"Infrastructure")</f>
        <v>#REF!</v>
      </c>
    </row>
    <row r="68" spans="1:12" ht="31.5" x14ac:dyDescent="0.25">
      <c r="A68" s="11"/>
      <c r="B68" s="57"/>
      <c r="C68" s="45"/>
      <c r="D68" s="45"/>
      <c r="E68" s="45"/>
      <c r="F68" s="46"/>
      <c r="G68" s="45"/>
      <c r="H68" s="45"/>
      <c r="I68" s="40" t="s">
        <v>91</v>
      </c>
      <c r="J68" s="29" t="s">
        <v>38</v>
      </c>
      <c r="K68" s="12"/>
      <c r="L68" s="12"/>
    </row>
    <row r="69" spans="1:12" ht="31.5" x14ac:dyDescent="0.25">
      <c r="A69" s="11"/>
      <c r="B69" s="57"/>
      <c r="C69" s="45"/>
      <c r="D69" s="45"/>
      <c r="E69" s="45"/>
      <c r="F69" s="46"/>
      <c r="G69" s="45"/>
      <c r="H69" s="45"/>
      <c r="I69" s="40" t="s">
        <v>92</v>
      </c>
      <c r="J69" s="29" t="s">
        <v>38</v>
      </c>
      <c r="K69" s="12"/>
      <c r="L69" s="12"/>
    </row>
    <row r="70" spans="1:12" ht="47.25" x14ac:dyDescent="0.25">
      <c r="A70" s="11"/>
      <c r="B70" s="57" t="s">
        <v>44</v>
      </c>
      <c r="C70" s="35" t="s">
        <v>20</v>
      </c>
      <c r="D70" s="43">
        <v>393283</v>
      </c>
      <c r="E70" s="43">
        <v>1040279</v>
      </c>
      <c r="F70" s="37">
        <f t="shared" si="1"/>
        <v>646996</v>
      </c>
      <c r="G70" s="43">
        <v>4150316</v>
      </c>
      <c r="H70" s="44">
        <f>D70/G70</f>
        <v>9.4759772508888479E-2</v>
      </c>
      <c r="I70" s="40" t="s">
        <v>93</v>
      </c>
      <c r="J70" s="29" t="s">
        <v>38</v>
      </c>
      <c r="K70" s="12" t="e">
        <f>SUMIFS(#REF!,#REF!,$C70,#REF!,"Other Projects",#REF!,"Infrastructure")</f>
        <v>#REF!</v>
      </c>
      <c r="L70" s="12" t="e">
        <f>SUMIFS(#REF!,#REF!,$C70,#REF!,"Other Projects",#REF!,"Infrastructure")</f>
        <v>#REF!</v>
      </c>
    </row>
    <row r="71" spans="1:12" ht="31.5" x14ac:dyDescent="0.25">
      <c r="A71" s="11"/>
      <c r="B71" s="57"/>
      <c r="C71" s="45"/>
      <c r="D71" s="45"/>
      <c r="E71" s="45"/>
      <c r="F71" s="46"/>
      <c r="G71" s="45"/>
      <c r="H71" s="45"/>
      <c r="I71" s="40" t="s">
        <v>94</v>
      </c>
      <c r="J71" s="29" t="s">
        <v>39</v>
      </c>
      <c r="K71" s="12"/>
      <c r="L71" s="12"/>
    </row>
    <row r="72" spans="1:12" ht="47.25" x14ac:dyDescent="0.25">
      <c r="A72" s="11"/>
      <c r="B72" s="57"/>
      <c r="C72" s="45"/>
      <c r="D72" s="45"/>
      <c r="E72" s="45"/>
      <c r="F72" s="46"/>
      <c r="G72" s="45"/>
      <c r="H72" s="45"/>
      <c r="I72" s="40" t="s">
        <v>95</v>
      </c>
      <c r="J72" s="29" t="s">
        <v>39</v>
      </c>
      <c r="K72" s="12"/>
      <c r="L72" s="12"/>
    </row>
    <row r="73" spans="1:12" ht="31.5" x14ac:dyDescent="0.25">
      <c r="A73" s="11"/>
      <c r="B73" s="57" t="s">
        <v>44</v>
      </c>
      <c r="C73" s="35" t="s">
        <v>21</v>
      </c>
      <c r="D73" s="43">
        <v>443982</v>
      </c>
      <c r="E73" s="43">
        <v>869237</v>
      </c>
      <c r="F73" s="37">
        <f t="shared" si="1"/>
        <v>425255</v>
      </c>
      <c r="G73" s="43">
        <v>1246341</v>
      </c>
      <c r="H73" s="44">
        <f>D73/G73</f>
        <v>0.35622835163089395</v>
      </c>
      <c r="I73" s="40" t="s">
        <v>97</v>
      </c>
      <c r="J73" s="29" t="s">
        <v>39</v>
      </c>
      <c r="K73" s="12" t="e">
        <f>SUMIFS(#REF!,#REF!,$C73,#REF!,"Other Projects",#REF!,"Infrastructure")</f>
        <v>#REF!</v>
      </c>
      <c r="L73" s="12" t="e">
        <f>SUMIFS(#REF!,#REF!,$C73,#REF!,"Other Projects",#REF!,"Infrastructure")</f>
        <v>#REF!</v>
      </c>
    </row>
    <row r="74" spans="1:12" ht="47.25" x14ac:dyDescent="0.25">
      <c r="A74" s="11"/>
      <c r="B74" s="57"/>
      <c r="C74" s="45"/>
      <c r="D74" s="45"/>
      <c r="E74" s="45"/>
      <c r="F74" s="46"/>
      <c r="G74" s="45"/>
      <c r="H74" s="45"/>
      <c r="I74" s="40" t="s">
        <v>96</v>
      </c>
      <c r="J74" s="29" t="s">
        <v>39</v>
      </c>
      <c r="K74" s="12"/>
      <c r="L74" s="12"/>
    </row>
    <row r="75" spans="1:12" ht="31.5" x14ac:dyDescent="0.25">
      <c r="A75" s="11"/>
      <c r="B75" s="57"/>
      <c r="C75" s="45"/>
      <c r="D75" s="45"/>
      <c r="E75" s="45"/>
      <c r="F75" s="46"/>
      <c r="G75" s="45"/>
      <c r="H75" s="45"/>
      <c r="I75" s="40" t="s">
        <v>98</v>
      </c>
      <c r="J75" s="29" t="s">
        <v>39</v>
      </c>
      <c r="K75" s="12"/>
      <c r="L75" s="12"/>
    </row>
    <row r="76" spans="1:12" ht="47.25" x14ac:dyDescent="0.25">
      <c r="A76" s="11"/>
      <c r="B76" s="57" t="s">
        <v>44</v>
      </c>
      <c r="C76" s="35" t="s">
        <v>22</v>
      </c>
      <c r="D76" s="43">
        <v>391320</v>
      </c>
      <c r="E76" s="43">
        <v>2067478</v>
      </c>
      <c r="F76" s="37">
        <f t="shared" si="1"/>
        <v>1676158</v>
      </c>
      <c r="G76" s="43">
        <v>2497180</v>
      </c>
      <c r="H76" s="44">
        <f>D76/G76</f>
        <v>0.15670476297263314</v>
      </c>
      <c r="I76" s="40" t="s">
        <v>99</v>
      </c>
      <c r="J76" s="29" t="s">
        <v>40</v>
      </c>
      <c r="K76" s="12" t="e">
        <f>SUMIFS(#REF!,#REF!,$C76,#REF!,"Other Projects",#REF!,"Infrastructure")</f>
        <v>#REF!</v>
      </c>
      <c r="L76" s="12" t="e">
        <f>SUMIFS(#REF!,#REF!,$C76,#REF!,"Other Projects",#REF!,"Infrastructure")</f>
        <v>#REF!</v>
      </c>
    </row>
    <row r="77" spans="1:12" ht="31.5" x14ac:dyDescent="0.25">
      <c r="A77" s="11"/>
      <c r="B77" s="57"/>
      <c r="C77" s="45"/>
      <c r="D77" s="45"/>
      <c r="E77" s="45"/>
      <c r="F77" s="46"/>
      <c r="G77" s="45"/>
      <c r="H77" s="45"/>
      <c r="I77" s="40" t="s">
        <v>100</v>
      </c>
      <c r="J77" s="29" t="s">
        <v>40</v>
      </c>
      <c r="K77" s="12"/>
      <c r="L77" s="12"/>
    </row>
    <row r="78" spans="1:12" ht="31.5" x14ac:dyDescent="0.25">
      <c r="A78" s="11"/>
      <c r="B78" s="57" t="s">
        <v>44</v>
      </c>
      <c r="C78" s="35" t="s">
        <v>23</v>
      </c>
      <c r="D78" s="43">
        <v>15590064</v>
      </c>
      <c r="E78" s="43">
        <v>17544211</v>
      </c>
      <c r="F78" s="37">
        <f t="shared" si="1"/>
        <v>1954147</v>
      </c>
      <c r="G78" s="43">
        <v>18740920</v>
      </c>
      <c r="H78" s="44">
        <f>D78/G78</f>
        <v>0.83187292833009263</v>
      </c>
      <c r="I78" s="40" t="s">
        <v>101</v>
      </c>
      <c r="J78" s="29" t="s">
        <v>40</v>
      </c>
      <c r="K78" s="12" t="e">
        <f>SUMIFS(#REF!,#REF!,$C78,#REF!,"Other Projects",#REF!,"Infrastructure")</f>
        <v>#REF!</v>
      </c>
      <c r="L78" s="12" t="e">
        <f>SUMIFS(#REF!,#REF!,$C78,#REF!,"Other Projects",#REF!,"Infrastructure")</f>
        <v>#REF!</v>
      </c>
    </row>
    <row r="79" spans="1:12" ht="47.25" x14ac:dyDescent="0.25">
      <c r="A79" s="11"/>
      <c r="B79" s="57"/>
      <c r="C79" s="45"/>
      <c r="D79" s="45"/>
      <c r="E79" s="45"/>
      <c r="F79" s="46"/>
      <c r="G79" s="45"/>
      <c r="H79" s="45"/>
      <c r="I79" s="40" t="s">
        <v>102</v>
      </c>
      <c r="J79" s="29" t="s">
        <v>40</v>
      </c>
      <c r="K79" s="12"/>
      <c r="L79" s="12"/>
    </row>
    <row r="80" spans="1:12" ht="31.5" x14ac:dyDescent="0.25">
      <c r="A80" s="11"/>
      <c r="B80" s="57"/>
      <c r="C80" s="45"/>
      <c r="D80" s="45"/>
      <c r="E80" s="45"/>
      <c r="F80" s="46"/>
      <c r="G80" s="45"/>
      <c r="H80" s="45"/>
      <c r="I80" s="40" t="s">
        <v>103</v>
      </c>
      <c r="J80" s="29" t="s">
        <v>40</v>
      </c>
      <c r="K80" s="12"/>
      <c r="L80" s="12"/>
    </row>
    <row r="81" spans="1:12" ht="31.5" x14ac:dyDescent="0.25">
      <c r="A81" s="11"/>
      <c r="B81" s="57"/>
      <c r="C81" s="45"/>
      <c r="D81" s="45"/>
      <c r="E81" s="45"/>
      <c r="F81" s="46"/>
      <c r="G81" s="45"/>
      <c r="H81" s="45"/>
      <c r="I81" s="40" t="s">
        <v>104</v>
      </c>
      <c r="J81" s="29" t="s">
        <v>39</v>
      </c>
      <c r="K81" s="12"/>
      <c r="L81" s="12"/>
    </row>
    <row r="82" spans="1:12" ht="47.25" x14ac:dyDescent="0.25">
      <c r="A82" s="11"/>
      <c r="B82" s="57" t="s">
        <v>44</v>
      </c>
      <c r="C82" s="35" t="s">
        <v>24</v>
      </c>
      <c r="D82" s="43">
        <v>12281424</v>
      </c>
      <c r="E82" s="43">
        <v>13839574</v>
      </c>
      <c r="F82" s="37">
        <f>E82-D82</f>
        <v>1558150</v>
      </c>
      <c r="G82" s="43">
        <v>20069795</v>
      </c>
      <c r="H82" s="44">
        <f>D82/G82</f>
        <v>0.61193569739999831</v>
      </c>
      <c r="I82" s="40" t="s">
        <v>105</v>
      </c>
      <c r="J82" s="29" t="s">
        <v>39</v>
      </c>
      <c r="K82" s="12" t="e">
        <f>SUMIFS(#REF!,#REF!,$C82,#REF!,"Other Projects",#REF!,"Infrastructure")</f>
        <v>#REF!</v>
      </c>
      <c r="L82" s="12" t="e">
        <f>SUMIFS(#REF!,#REF!,$C82,#REF!,"Other Projects",#REF!,"Infrastructure")</f>
        <v>#REF!</v>
      </c>
    </row>
    <row r="83" spans="1:12" ht="47.25" x14ac:dyDescent="0.25">
      <c r="A83" s="11"/>
      <c r="B83" s="57"/>
      <c r="C83" s="45"/>
      <c r="D83" s="45"/>
      <c r="E83" s="45"/>
      <c r="F83" s="46"/>
      <c r="G83" s="45"/>
      <c r="H83" s="45"/>
      <c r="I83" s="40" t="s">
        <v>106</v>
      </c>
      <c r="J83" s="29" t="s">
        <v>40</v>
      </c>
      <c r="K83" s="12"/>
      <c r="L83" s="12"/>
    </row>
    <row r="84" spans="1:12" ht="31.5" x14ac:dyDescent="0.25">
      <c r="A84" s="11"/>
      <c r="B84" s="57"/>
      <c r="C84" s="45"/>
      <c r="D84" s="45"/>
      <c r="E84" s="45"/>
      <c r="F84" s="46"/>
      <c r="G84" s="45"/>
      <c r="H84" s="45"/>
      <c r="I84" s="40" t="s">
        <v>107</v>
      </c>
      <c r="J84" s="29" t="s">
        <v>38</v>
      </c>
      <c r="K84" s="12"/>
      <c r="L84" s="12"/>
    </row>
    <row r="85" spans="1:12" ht="31.5" x14ac:dyDescent="0.25">
      <c r="A85" s="11"/>
      <c r="B85" s="57"/>
      <c r="C85" s="45"/>
      <c r="D85" s="45"/>
      <c r="E85" s="45"/>
      <c r="F85" s="46"/>
      <c r="G85" s="45"/>
      <c r="H85" s="45"/>
      <c r="I85" s="40" t="s">
        <v>108</v>
      </c>
      <c r="J85" s="29" t="s">
        <v>38</v>
      </c>
      <c r="K85" s="12"/>
      <c r="L85" s="12"/>
    </row>
    <row r="86" spans="1:12" ht="47.25" x14ac:dyDescent="0.25">
      <c r="A86" s="11"/>
      <c r="B86" s="57"/>
      <c r="C86" s="45"/>
      <c r="D86" s="45"/>
      <c r="E86" s="45"/>
      <c r="F86" s="46"/>
      <c r="G86" s="45"/>
      <c r="H86" s="45"/>
      <c r="I86" s="40" t="s">
        <v>109</v>
      </c>
      <c r="J86" s="29" t="s">
        <v>38</v>
      </c>
      <c r="K86" s="12"/>
      <c r="L86" s="12"/>
    </row>
    <row r="87" spans="1:12" ht="31.5" x14ac:dyDescent="0.25">
      <c r="A87" s="11"/>
      <c r="B87" s="57"/>
      <c r="C87" s="45"/>
      <c r="D87" s="45"/>
      <c r="E87" s="45"/>
      <c r="F87" s="46"/>
      <c r="G87" s="45"/>
      <c r="H87" s="45"/>
      <c r="I87" s="40" t="s">
        <v>110</v>
      </c>
      <c r="J87" s="29" t="s">
        <v>40</v>
      </c>
      <c r="K87" s="12"/>
      <c r="L87" s="12"/>
    </row>
    <row r="88" spans="1:12" ht="31.5" x14ac:dyDescent="0.25">
      <c r="A88" s="11"/>
      <c r="B88" s="58" t="s">
        <v>44</v>
      </c>
      <c r="C88" s="33" t="s">
        <v>30</v>
      </c>
      <c r="D88" s="25">
        <v>131244</v>
      </c>
      <c r="E88" s="25">
        <v>250000</v>
      </c>
      <c r="F88" s="26">
        <f>E88-D88</f>
        <v>118756</v>
      </c>
      <c r="G88" s="25">
        <v>368254</v>
      </c>
      <c r="H88" s="27">
        <f>D88/G88</f>
        <v>0.35639531410385222</v>
      </c>
      <c r="I88" s="40" t="s">
        <v>111</v>
      </c>
      <c r="J88" s="29" t="s">
        <v>39</v>
      </c>
      <c r="K88" s="12" t="e">
        <f>SUMIFS(#REF!,#REF!,$C88,#REF!,"Other Projects",#REF!,"Infrastructure")</f>
        <v>#REF!</v>
      </c>
      <c r="L88" s="12" t="e">
        <f>SUMIFS(#REF!,#REF!,$C88,#REF!,"Other Projects",#REF!,"Infrastructure")</f>
        <v>#REF!</v>
      </c>
    </row>
    <row r="89" spans="1:12" ht="31.5" x14ac:dyDescent="0.25">
      <c r="A89" s="11"/>
      <c r="B89" s="57" t="s">
        <v>44</v>
      </c>
      <c r="C89" s="35" t="s">
        <v>31</v>
      </c>
      <c r="D89" s="43">
        <v>292386</v>
      </c>
      <c r="E89" s="43">
        <v>346479</v>
      </c>
      <c r="F89" s="37">
        <f t="shared" si="1"/>
        <v>54093</v>
      </c>
      <c r="G89" s="43">
        <v>381395</v>
      </c>
      <c r="H89" s="44">
        <f>D89/G89</f>
        <v>0.76662253044743633</v>
      </c>
      <c r="I89" s="40" t="s">
        <v>112</v>
      </c>
      <c r="J89" s="29" t="s">
        <v>38</v>
      </c>
      <c r="K89" s="12" t="e">
        <f>SUMIFS(#REF!,#REF!,$C89,#REF!,"Other Projects",#REF!,"Infrastructure")</f>
        <v>#REF!</v>
      </c>
      <c r="L89" s="12" t="e">
        <f>SUMIFS(#REF!,#REF!,$C89,#REF!,"Other Projects",#REF!,"Infrastructure")</f>
        <v>#REF!</v>
      </c>
    </row>
    <row r="90" spans="1:12" ht="47.25" x14ac:dyDescent="0.25">
      <c r="A90" s="11"/>
      <c r="B90" s="57"/>
      <c r="C90" s="45"/>
      <c r="D90" s="45"/>
      <c r="E90" s="45"/>
      <c r="F90" s="46"/>
      <c r="G90" s="45"/>
      <c r="H90" s="45"/>
      <c r="I90" s="52" t="s">
        <v>113</v>
      </c>
      <c r="J90" s="29" t="s">
        <v>40</v>
      </c>
      <c r="K90" s="12"/>
      <c r="L90" s="12"/>
    </row>
    <row r="91" spans="1:12" ht="66" customHeight="1" x14ac:dyDescent="0.25">
      <c r="A91" s="11"/>
      <c r="B91" s="56" t="s">
        <v>42</v>
      </c>
      <c r="C91" s="33" t="s">
        <v>20</v>
      </c>
      <c r="D91" s="25">
        <v>3448795</v>
      </c>
      <c r="E91" s="25">
        <v>250979</v>
      </c>
      <c r="F91" s="26">
        <f t="shared" ref="F91:F116" si="2">E91-D91</f>
        <v>-3197816</v>
      </c>
      <c r="G91" s="25">
        <v>1245129</v>
      </c>
      <c r="H91" s="27">
        <f>D91/G91</f>
        <v>2.7698294714844809</v>
      </c>
      <c r="I91" s="34" t="s">
        <v>114</v>
      </c>
      <c r="J91" s="29" t="s">
        <v>40</v>
      </c>
      <c r="K91" s="12" t="e">
        <f>SUMIFS(#REF!,#REF!,$C91,#REF!,"PMO",#REF!,"New Capital")</f>
        <v>#REF!</v>
      </c>
      <c r="L91" s="12" t="e">
        <f>SUMIFS(#REF!,#REF!,$C91,#REF!,"PMO",#REF!,"New Capital")</f>
        <v>#REF!</v>
      </c>
    </row>
    <row r="92" spans="1:12" ht="47.25" x14ac:dyDescent="0.25">
      <c r="A92" s="11"/>
      <c r="B92" s="57" t="s">
        <v>42</v>
      </c>
      <c r="C92" s="35" t="s">
        <v>21</v>
      </c>
      <c r="D92" s="36">
        <v>615560</v>
      </c>
      <c r="E92" s="36">
        <v>114000</v>
      </c>
      <c r="F92" s="37">
        <f t="shared" si="2"/>
        <v>-501560</v>
      </c>
      <c r="G92" s="36">
        <v>557281</v>
      </c>
      <c r="H92" s="38">
        <f>D92/G92</f>
        <v>1.1045774035002089</v>
      </c>
      <c r="I92" s="34" t="s">
        <v>115</v>
      </c>
      <c r="J92" s="29" t="s">
        <v>40</v>
      </c>
      <c r="K92" s="12" t="e">
        <f>SUMIFS(#REF!,#REF!,$C92,#REF!,"PMO",#REF!,"New Capital")</f>
        <v>#REF!</v>
      </c>
      <c r="L92" s="12" t="e">
        <f>SUMIFS(#REF!,#REF!,$C92,#REF!,"PMO",#REF!,"New Capital")</f>
        <v>#REF!</v>
      </c>
    </row>
    <row r="93" spans="1:12" ht="31.5" x14ac:dyDescent="0.25">
      <c r="A93" s="11"/>
      <c r="B93" s="57"/>
      <c r="C93" s="35"/>
      <c r="D93" s="36"/>
      <c r="E93" s="36"/>
      <c r="F93" s="37"/>
      <c r="G93" s="36"/>
      <c r="H93" s="38"/>
      <c r="I93" s="34" t="s">
        <v>116</v>
      </c>
      <c r="J93" s="29" t="s">
        <v>38</v>
      </c>
      <c r="K93" s="12"/>
      <c r="L93" s="12"/>
    </row>
    <row r="94" spans="1:12" ht="47.25" x14ac:dyDescent="0.25">
      <c r="A94" s="11"/>
      <c r="B94" s="57" t="s">
        <v>42</v>
      </c>
      <c r="C94" s="35" t="s">
        <v>22</v>
      </c>
      <c r="D94" s="39">
        <v>20108308</v>
      </c>
      <c r="E94" s="39">
        <v>18056448</v>
      </c>
      <c r="F94" s="37">
        <f t="shared" si="2"/>
        <v>-2051860</v>
      </c>
      <c r="G94" s="39">
        <v>23514538</v>
      </c>
      <c r="H94" s="38">
        <f>D94/G94</f>
        <v>0.85514365623513422</v>
      </c>
      <c r="I94" s="34" t="s">
        <v>117</v>
      </c>
      <c r="J94" s="29" t="s">
        <v>38</v>
      </c>
      <c r="K94" s="12" t="e">
        <f>SUMIFS(#REF!,#REF!,$C94,#REF!,"PMO",#REF!,"New Capital")</f>
        <v>#REF!</v>
      </c>
      <c r="L94" s="12" t="e">
        <f>SUMIFS(#REF!,#REF!,$C94,#REF!,"PMO",#REF!,"New Capital")</f>
        <v>#REF!</v>
      </c>
    </row>
    <row r="95" spans="1:12" ht="31.5" x14ac:dyDescent="0.25">
      <c r="A95" s="11"/>
      <c r="B95" s="57"/>
      <c r="C95" s="35"/>
      <c r="D95" s="39"/>
      <c r="E95" s="39"/>
      <c r="F95" s="37"/>
      <c r="G95" s="39"/>
      <c r="H95" s="38"/>
      <c r="I95" s="34" t="s">
        <v>118</v>
      </c>
      <c r="J95" s="29" t="s">
        <v>40</v>
      </c>
      <c r="K95" s="12"/>
      <c r="L95" s="12"/>
    </row>
    <row r="96" spans="1:12" ht="63" x14ac:dyDescent="0.25">
      <c r="A96" s="11"/>
      <c r="B96" s="57"/>
      <c r="C96" s="35"/>
      <c r="D96" s="39"/>
      <c r="E96" s="39"/>
      <c r="F96" s="37"/>
      <c r="G96" s="39"/>
      <c r="H96" s="38"/>
      <c r="I96" s="34" t="s">
        <v>119</v>
      </c>
      <c r="J96" s="29" t="s">
        <v>40</v>
      </c>
      <c r="K96" s="12"/>
      <c r="L96" s="12"/>
    </row>
    <row r="97" spans="1:12" ht="47.25" x14ac:dyDescent="0.25">
      <c r="A97" s="11"/>
      <c r="B97" s="57"/>
      <c r="C97" s="35"/>
      <c r="D97" s="39"/>
      <c r="E97" s="39"/>
      <c r="F97" s="37"/>
      <c r="G97" s="39"/>
      <c r="H97" s="38"/>
      <c r="I97" s="34" t="s">
        <v>120</v>
      </c>
      <c r="J97" s="29" t="s">
        <v>38</v>
      </c>
      <c r="K97" s="12"/>
      <c r="L97" s="12"/>
    </row>
    <row r="98" spans="1:12" ht="47.25" x14ac:dyDescent="0.25">
      <c r="A98" s="11"/>
      <c r="B98" s="57"/>
      <c r="C98" s="35"/>
      <c r="D98" s="39"/>
      <c r="E98" s="39"/>
      <c r="F98" s="37"/>
      <c r="G98" s="39"/>
      <c r="H98" s="38"/>
      <c r="I98" s="34" t="s">
        <v>121</v>
      </c>
      <c r="J98" s="29" t="s">
        <v>38</v>
      </c>
      <c r="K98" s="12"/>
      <c r="L98" s="12"/>
    </row>
    <row r="99" spans="1:12" ht="47.25" x14ac:dyDescent="0.25">
      <c r="A99" s="11"/>
      <c r="B99" s="57"/>
      <c r="C99" s="35"/>
      <c r="D99" s="39"/>
      <c r="E99" s="39"/>
      <c r="F99" s="37"/>
      <c r="G99" s="39"/>
      <c r="H99" s="38"/>
      <c r="I99" s="34" t="s">
        <v>122</v>
      </c>
      <c r="J99" s="29" t="s">
        <v>40</v>
      </c>
      <c r="K99" s="12"/>
      <c r="L99" s="12"/>
    </row>
    <row r="100" spans="1:12" ht="47.25" x14ac:dyDescent="0.25">
      <c r="A100" s="11"/>
      <c r="B100" s="57"/>
      <c r="C100" s="35"/>
      <c r="D100" s="39"/>
      <c r="E100" s="39"/>
      <c r="F100" s="37"/>
      <c r="G100" s="39"/>
      <c r="H100" s="38"/>
      <c r="I100" s="34" t="s">
        <v>123</v>
      </c>
      <c r="J100" s="29" t="s">
        <v>38</v>
      </c>
      <c r="K100" s="12"/>
      <c r="L100" s="12"/>
    </row>
    <row r="101" spans="1:12" ht="31.5" x14ac:dyDescent="0.25">
      <c r="A101" s="11"/>
      <c r="B101" s="57"/>
      <c r="C101" s="35"/>
      <c r="D101" s="39"/>
      <c r="E101" s="39"/>
      <c r="F101" s="37"/>
      <c r="G101" s="39"/>
      <c r="H101" s="38"/>
      <c r="I101" s="34" t="s">
        <v>124</v>
      </c>
      <c r="J101" s="29" t="s">
        <v>38</v>
      </c>
      <c r="K101" s="12"/>
      <c r="L101" s="12"/>
    </row>
    <row r="102" spans="1:12" ht="31.5" x14ac:dyDescent="0.25">
      <c r="A102" s="11"/>
      <c r="B102" s="57" t="s">
        <v>42</v>
      </c>
      <c r="C102" s="35" t="s">
        <v>23</v>
      </c>
      <c r="D102" s="39">
        <v>13972294</v>
      </c>
      <c r="E102" s="39">
        <v>15619254</v>
      </c>
      <c r="F102" s="37">
        <f t="shared" si="2"/>
        <v>1646960</v>
      </c>
      <c r="G102" s="39">
        <v>20463439</v>
      </c>
      <c r="H102" s="38">
        <f>D102/G102</f>
        <v>0.68279305350386121</v>
      </c>
      <c r="I102" s="34" t="s">
        <v>125</v>
      </c>
      <c r="J102" s="29" t="s">
        <v>38</v>
      </c>
      <c r="K102" s="12" t="e">
        <f>SUMIFS(#REF!,#REF!,$C102,#REF!,"PMO",#REF!,"New Capital")</f>
        <v>#REF!</v>
      </c>
      <c r="L102" s="12" t="e">
        <f>SUMIFS(#REF!,#REF!,$C102,#REF!,"PMO",#REF!,"New Capital")</f>
        <v>#REF!</v>
      </c>
    </row>
    <row r="103" spans="1:12" ht="31.5" x14ac:dyDescent="0.25">
      <c r="A103" s="11"/>
      <c r="B103" s="57"/>
      <c r="C103" s="35"/>
      <c r="D103" s="39"/>
      <c r="E103" s="39"/>
      <c r="F103" s="37"/>
      <c r="G103" s="39"/>
      <c r="H103" s="38"/>
      <c r="I103" s="34" t="s">
        <v>126</v>
      </c>
      <c r="J103" s="29" t="s">
        <v>38</v>
      </c>
      <c r="K103" s="12"/>
      <c r="L103" s="12"/>
    </row>
    <row r="104" spans="1:12" ht="47.25" x14ac:dyDescent="0.25">
      <c r="A104" s="11"/>
      <c r="B104" s="57"/>
      <c r="C104" s="35"/>
      <c r="D104" s="39"/>
      <c r="E104" s="39"/>
      <c r="F104" s="37"/>
      <c r="G104" s="39"/>
      <c r="H104" s="38"/>
      <c r="I104" s="34" t="s">
        <v>127</v>
      </c>
      <c r="J104" s="29" t="s">
        <v>40</v>
      </c>
      <c r="K104" s="12"/>
      <c r="L104" s="12"/>
    </row>
    <row r="105" spans="1:12" ht="31.5" x14ac:dyDescent="0.25">
      <c r="A105" s="11"/>
      <c r="B105" s="57"/>
      <c r="C105" s="35"/>
      <c r="D105" s="39"/>
      <c r="E105" s="39"/>
      <c r="F105" s="37"/>
      <c r="G105" s="39"/>
      <c r="H105" s="38"/>
      <c r="I105" s="34" t="s">
        <v>128</v>
      </c>
      <c r="J105" s="29" t="s">
        <v>40</v>
      </c>
      <c r="K105" s="12"/>
      <c r="L105" s="12"/>
    </row>
    <row r="106" spans="1:12" ht="63" x14ac:dyDescent="0.25">
      <c r="A106" s="11"/>
      <c r="B106" s="57"/>
      <c r="C106" s="35"/>
      <c r="D106" s="39"/>
      <c r="E106" s="39"/>
      <c r="F106" s="37"/>
      <c r="G106" s="39"/>
      <c r="H106" s="38"/>
      <c r="I106" s="34" t="s">
        <v>129</v>
      </c>
      <c r="J106" s="29" t="s">
        <v>38</v>
      </c>
      <c r="K106" s="12"/>
      <c r="L106" s="12"/>
    </row>
    <row r="107" spans="1:12" ht="31.5" x14ac:dyDescent="0.25">
      <c r="A107" s="11"/>
      <c r="B107" s="57"/>
      <c r="C107" s="35"/>
      <c r="D107" s="39"/>
      <c r="E107" s="39"/>
      <c r="F107" s="37"/>
      <c r="G107" s="39"/>
      <c r="H107" s="38"/>
      <c r="I107" s="34" t="s">
        <v>130</v>
      </c>
      <c r="J107" s="29" t="s">
        <v>38</v>
      </c>
      <c r="K107" s="12"/>
      <c r="L107" s="12"/>
    </row>
    <row r="108" spans="1:12" ht="31.5" x14ac:dyDescent="0.25">
      <c r="A108" s="11"/>
      <c r="B108" s="57"/>
      <c r="C108" s="35"/>
      <c r="D108" s="39"/>
      <c r="E108" s="39"/>
      <c r="F108" s="37"/>
      <c r="G108" s="39"/>
      <c r="H108" s="38"/>
      <c r="I108" s="34" t="s">
        <v>131</v>
      </c>
      <c r="J108" s="29" t="s">
        <v>38</v>
      </c>
      <c r="K108" s="12"/>
      <c r="L108" s="12"/>
    </row>
    <row r="109" spans="1:12" ht="63" x14ac:dyDescent="0.25">
      <c r="A109" s="11"/>
      <c r="B109" s="57"/>
      <c r="C109" s="35"/>
      <c r="D109" s="39"/>
      <c r="E109" s="39"/>
      <c r="F109" s="37"/>
      <c r="G109" s="39"/>
      <c r="H109" s="38"/>
      <c r="I109" s="34" t="s">
        <v>132</v>
      </c>
      <c r="J109" s="29" t="s">
        <v>40</v>
      </c>
      <c r="K109" s="12"/>
      <c r="L109" s="12"/>
    </row>
    <row r="110" spans="1:12" ht="31.5" x14ac:dyDescent="0.25">
      <c r="A110" s="11"/>
      <c r="B110" s="57"/>
      <c r="C110" s="35"/>
      <c r="D110" s="39"/>
      <c r="E110" s="39"/>
      <c r="F110" s="37"/>
      <c r="G110" s="39"/>
      <c r="H110" s="38"/>
      <c r="I110" s="34" t="s">
        <v>133</v>
      </c>
      <c r="J110" s="29" t="s">
        <v>40</v>
      </c>
      <c r="K110" s="12"/>
      <c r="L110" s="12"/>
    </row>
    <row r="111" spans="1:12" ht="47.25" x14ac:dyDescent="0.25">
      <c r="A111" s="11"/>
      <c r="B111" s="57"/>
      <c r="C111" s="35"/>
      <c r="D111" s="39"/>
      <c r="E111" s="39"/>
      <c r="F111" s="37"/>
      <c r="G111" s="39"/>
      <c r="H111" s="38"/>
      <c r="I111" s="34" t="s">
        <v>134</v>
      </c>
      <c r="J111" s="29" t="s">
        <v>39</v>
      </c>
      <c r="K111" s="12"/>
      <c r="L111" s="12"/>
    </row>
    <row r="112" spans="1:12" ht="31.5" x14ac:dyDescent="0.25">
      <c r="A112" s="11"/>
      <c r="B112" s="57" t="s">
        <v>42</v>
      </c>
      <c r="C112" s="35" t="s">
        <v>24</v>
      </c>
      <c r="D112" s="39">
        <v>3986594</v>
      </c>
      <c r="E112" s="39">
        <v>5092082</v>
      </c>
      <c r="F112" s="37">
        <f>E112-D112</f>
        <v>1105488</v>
      </c>
      <c r="G112" s="39">
        <v>7436300</v>
      </c>
      <c r="H112" s="38">
        <f>D112/G112</f>
        <v>0.53609913532267395</v>
      </c>
      <c r="I112" s="34" t="s">
        <v>135</v>
      </c>
      <c r="J112" s="29" t="s">
        <v>38</v>
      </c>
      <c r="K112" s="12" t="e">
        <f>SUMIFS(#REF!,#REF!,$C112,#REF!,"PMO",#REF!,"New Capital")</f>
        <v>#REF!</v>
      </c>
      <c r="L112" s="12" t="e">
        <f>SUMIFS(#REF!,#REF!,$C112,#REF!,"PMO",#REF!,"New Capital")</f>
        <v>#REF!</v>
      </c>
    </row>
    <row r="113" spans="1:12" ht="31.5" x14ac:dyDescent="0.25">
      <c r="A113" s="11"/>
      <c r="B113" s="57"/>
      <c r="C113" s="35"/>
      <c r="D113" s="39"/>
      <c r="E113" s="39"/>
      <c r="F113" s="37"/>
      <c r="G113" s="39"/>
      <c r="H113" s="38"/>
      <c r="I113" s="34" t="s">
        <v>136</v>
      </c>
      <c r="J113" s="29" t="s">
        <v>41</v>
      </c>
      <c r="K113" s="12"/>
      <c r="L113" s="12"/>
    </row>
    <row r="114" spans="1:12" ht="31.5" x14ac:dyDescent="0.25">
      <c r="A114" s="11"/>
      <c r="B114" s="57" t="s">
        <v>42</v>
      </c>
      <c r="C114" s="35" t="s">
        <v>25</v>
      </c>
      <c r="D114" s="39">
        <v>2029440</v>
      </c>
      <c r="E114" s="39">
        <v>2566480</v>
      </c>
      <c r="F114" s="37">
        <f>E114-D114</f>
        <v>537040</v>
      </c>
      <c r="G114" s="39">
        <v>2607322</v>
      </c>
      <c r="H114" s="38">
        <f>D114/G114</f>
        <v>0.77836185940976987</v>
      </c>
      <c r="I114" s="34" t="s">
        <v>137</v>
      </c>
      <c r="J114" s="29" t="s">
        <v>40</v>
      </c>
      <c r="K114" s="12" t="e">
        <f>SUMIFS(#REF!,#REF!,$C114,#REF!,"PMO",#REF!,"New Capital")</f>
        <v>#REF!</v>
      </c>
      <c r="L114" s="12" t="e">
        <f>SUMIFS(#REF!,#REF!,$C114,#REF!,"PMO",#REF!,"New Capital")</f>
        <v>#REF!</v>
      </c>
    </row>
    <row r="115" spans="1:12" ht="31.5" x14ac:dyDescent="0.25">
      <c r="A115" s="11"/>
      <c r="B115" s="57"/>
      <c r="C115" s="35"/>
      <c r="D115" s="39"/>
      <c r="E115" s="39"/>
      <c r="F115" s="37"/>
      <c r="G115" s="39"/>
      <c r="H115" s="38"/>
      <c r="I115" s="34" t="s">
        <v>138</v>
      </c>
      <c r="J115" s="29" t="s">
        <v>38</v>
      </c>
      <c r="K115" s="12"/>
      <c r="L115" s="12"/>
    </row>
    <row r="116" spans="1:12" ht="31.5" x14ac:dyDescent="0.25">
      <c r="A116" s="11"/>
      <c r="B116" s="58" t="s">
        <v>42</v>
      </c>
      <c r="C116" s="33" t="s">
        <v>26</v>
      </c>
      <c r="D116" s="25">
        <v>-4046</v>
      </c>
      <c r="E116" s="25">
        <v>0</v>
      </c>
      <c r="F116" s="26">
        <f t="shared" si="2"/>
        <v>4046</v>
      </c>
      <c r="G116" s="25">
        <v>0</v>
      </c>
      <c r="H116" s="27">
        <v>0</v>
      </c>
      <c r="I116" s="34" t="s">
        <v>27</v>
      </c>
      <c r="J116" s="29" t="s">
        <v>39</v>
      </c>
      <c r="K116" s="12" t="e">
        <f>SUMIFS('[1]Project Financials Mar 24'!$BQ:$BQ,'[1]Project Financials Mar 24'!$A:$A,$C116,'[1]Project Financials Mar 24'!$C:$C,"PMO",'[1]Project Financials Mar 24'!$G:$G,"New Capital")</f>
        <v>#VALUE!</v>
      </c>
      <c r="L116" s="12" t="e">
        <f>SUMIFS('[1]Project Financials Mar 24'!$BQ:$BQ,'[1]Project Financials Mar 24'!$A:$A,$C116,'[1]Project Financials Mar 24'!$C:$C,"PMO",'[1]Project Financials Mar 24'!$G:$G,"New Capital")</f>
        <v>#VALUE!</v>
      </c>
    </row>
    <row r="117" spans="1:12" s="2" customFormat="1" ht="94.5" x14ac:dyDescent="0.25">
      <c r="A117" s="11"/>
      <c r="B117" s="55" t="s">
        <v>37</v>
      </c>
      <c r="C117" s="24" t="s">
        <v>12</v>
      </c>
      <c r="D117" s="25">
        <v>72698</v>
      </c>
      <c r="E117" s="25">
        <v>50297</v>
      </c>
      <c r="F117" s="26">
        <v>-22401</v>
      </c>
      <c r="G117" s="25">
        <v>73745</v>
      </c>
      <c r="H117" s="27">
        <f>D117/G117</f>
        <v>0.98580242728320566</v>
      </c>
      <c r="I117" s="28" t="s">
        <v>139</v>
      </c>
      <c r="J117" s="29" t="s">
        <v>38</v>
      </c>
      <c r="K117" s="12" t="e">
        <f>SUMIFS(#REF!,#REF!,"High Profile",#REF!,$C117)</f>
        <v>#REF!</v>
      </c>
      <c r="L117" s="12" t="e">
        <f>SUMIFS(#REF!,#REF!,"High Profile",#REF!,$C117)</f>
        <v>#REF!</v>
      </c>
    </row>
    <row r="118" spans="1:12" s="2" customFormat="1" ht="34.5" customHeight="1" x14ac:dyDescent="0.25">
      <c r="A118" s="11"/>
      <c r="B118" s="55" t="s">
        <v>37</v>
      </c>
      <c r="C118" s="24" t="s">
        <v>13</v>
      </c>
      <c r="D118" s="25">
        <v>0</v>
      </c>
      <c r="E118" s="25">
        <v>0</v>
      </c>
      <c r="F118" s="26">
        <v>0</v>
      </c>
      <c r="G118" s="25">
        <v>0</v>
      </c>
      <c r="H118" s="27">
        <f>IFERROR(D118/G118,0)</f>
        <v>0</v>
      </c>
      <c r="I118" s="30" t="s">
        <v>14</v>
      </c>
      <c r="J118" s="29" t="s">
        <v>39</v>
      </c>
      <c r="K118" s="12" t="e">
        <f>SUMIFS(#REF!,#REF!,"High Profile",#REF!,$C118)</f>
        <v>#REF!</v>
      </c>
      <c r="L118" s="12" t="e">
        <f>SUMIFS(#REF!,#REF!,"High Profile",#REF!,$C118)</f>
        <v>#REF!</v>
      </c>
    </row>
    <row r="119" spans="1:12" s="2" customFormat="1" ht="132.75" customHeight="1" x14ac:dyDescent="0.25">
      <c r="A119" s="11"/>
      <c r="B119" s="55" t="s">
        <v>37</v>
      </c>
      <c r="C119" s="24" t="s">
        <v>15</v>
      </c>
      <c r="D119" s="25">
        <v>35800416</v>
      </c>
      <c r="E119" s="25">
        <v>37971403</v>
      </c>
      <c r="F119" s="26">
        <f t="shared" ref="F119:F122" si="3">E119-D119</f>
        <v>2170987</v>
      </c>
      <c r="G119" s="25">
        <v>48333585</v>
      </c>
      <c r="H119" s="27">
        <f>D119/G119</f>
        <v>0.74069440534982045</v>
      </c>
      <c r="I119" s="31" t="s">
        <v>140</v>
      </c>
      <c r="J119" s="29" t="s">
        <v>38</v>
      </c>
      <c r="K119" s="12" t="e">
        <f>SUMIFS(#REF!,#REF!,"High Profile",#REF!,$C119)</f>
        <v>#REF!</v>
      </c>
      <c r="L119" s="12" t="e">
        <f>SUMIFS(#REF!,#REF!,"High Profile",#REF!,$C119)</f>
        <v>#REF!</v>
      </c>
    </row>
    <row r="120" spans="1:12" s="2" customFormat="1" ht="63" x14ac:dyDescent="0.25">
      <c r="A120" s="11"/>
      <c r="B120" s="55" t="s">
        <v>37</v>
      </c>
      <c r="C120" s="24" t="s">
        <v>16</v>
      </c>
      <c r="D120" s="25">
        <v>4796147</v>
      </c>
      <c r="E120" s="25">
        <v>3611512</v>
      </c>
      <c r="F120" s="26">
        <f t="shared" si="3"/>
        <v>-1184635</v>
      </c>
      <c r="G120" s="25">
        <v>4335869</v>
      </c>
      <c r="H120" s="27">
        <f>D120/G120</f>
        <v>1.1061558824770767</v>
      </c>
      <c r="I120" s="28" t="s">
        <v>17</v>
      </c>
      <c r="J120" s="29" t="s">
        <v>38</v>
      </c>
      <c r="K120" s="12" t="e">
        <f>SUMIFS(#REF!,#REF!,"High Profile",#REF!,$C120)</f>
        <v>#REF!</v>
      </c>
      <c r="L120" s="12" t="e">
        <f>SUMIFS(#REF!,#REF!,"High Profile",#REF!,$C120)</f>
        <v>#REF!</v>
      </c>
    </row>
    <row r="121" spans="1:12" ht="47.25" x14ac:dyDescent="0.25">
      <c r="A121" s="11"/>
      <c r="B121" s="55" t="s">
        <v>37</v>
      </c>
      <c r="C121" s="24" t="s">
        <v>18</v>
      </c>
      <c r="D121" s="25">
        <v>868087</v>
      </c>
      <c r="E121" s="25">
        <v>1206202</v>
      </c>
      <c r="F121" s="26">
        <f t="shared" si="3"/>
        <v>338115</v>
      </c>
      <c r="G121" s="25">
        <v>2846059</v>
      </c>
      <c r="H121" s="27">
        <f>D121/G121</f>
        <v>0.30501370491616653</v>
      </c>
      <c r="I121" s="30" t="s">
        <v>141</v>
      </c>
      <c r="J121" s="29" t="s">
        <v>38</v>
      </c>
      <c r="K121" s="12" t="e">
        <f>SUMIFS(#REF!,#REF!,"High Profile",#REF!,$C121)</f>
        <v>#REF!</v>
      </c>
      <c r="L121" s="12" t="e">
        <f>SUMIFS(#REF!,#REF!,"High Profile",#REF!,$C121)</f>
        <v>#REF!</v>
      </c>
    </row>
    <row r="122" spans="1:12" ht="31.5" x14ac:dyDescent="0.25">
      <c r="A122" s="11"/>
      <c r="B122" s="55" t="s">
        <v>37</v>
      </c>
      <c r="C122" s="24" t="s">
        <v>19</v>
      </c>
      <c r="D122" s="25">
        <v>6347126</v>
      </c>
      <c r="E122" s="25">
        <v>5911873</v>
      </c>
      <c r="F122" s="26">
        <f t="shared" si="3"/>
        <v>-435253</v>
      </c>
      <c r="G122" s="25">
        <v>6390781</v>
      </c>
      <c r="H122" s="27">
        <f>D122/G122</f>
        <v>0.99316906650376535</v>
      </c>
      <c r="I122" s="32" t="s">
        <v>142</v>
      </c>
      <c r="J122" s="29" t="s">
        <v>38</v>
      </c>
      <c r="K122" s="12" t="e">
        <f>SUMIFS(#REF!,#REF!,"High Profile",#REF!,$C122)</f>
        <v>#REF!</v>
      </c>
      <c r="L122" s="12" t="e">
        <f>SUMIFS(#REF!,#REF!,"High Profile",#REF!,$C122)</f>
        <v>#REF!</v>
      </c>
    </row>
    <row r="123" spans="1:12" x14ac:dyDescent="0.25">
      <c r="B123" s="59"/>
      <c r="C123" s="14"/>
      <c r="D123" s="14"/>
      <c r="E123" s="14"/>
      <c r="F123" s="15"/>
      <c r="G123" s="14"/>
      <c r="H123" s="16"/>
      <c r="I123" s="14"/>
      <c r="K123" s="14"/>
      <c r="L123" s="14"/>
    </row>
    <row r="124" spans="1:12" ht="16.5" thickBot="1" x14ac:dyDescent="0.3">
      <c r="B124" s="60"/>
      <c r="C124" s="17" t="s">
        <v>35</v>
      </c>
      <c r="D124" s="18">
        <v>136503929</v>
      </c>
      <c r="E124" s="18">
        <v>150108200</v>
      </c>
      <c r="F124" s="19">
        <v>13604271</v>
      </c>
      <c r="G124" s="18">
        <v>198349632</v>
      </c>
      <c r="H124" s="20">
        <f>D124/G124</f>
        <v>0.68819854931719759</v>
      </c>
      <c r="I124" s="17"/>
      <c r="J124" s="17"/>
      <c r="K124" s="18" t="e">
        <f>SUM(#REF!,#REF!,#REF!,#REF!)</f>
        <v>#REF!</v>
      </c>
      <c r="L124" s="18" t="e">
        <f>SUM(#REF!,#REF!,#REF!,#REF!)</f>
        <v>#REF!</v>
      </c>
    </row>
    <row r="125" spans="1:12" ht="16.5" hidden="1" thickTop="1" x14ac:dyDescent="0.25">
      <c r="D125" s="6" t="e">
        <f>'[1]Project Financials Mar 24'!#REF!-D124</f>
        <v>#REF!</v>
      </c>
      <c r="E125" s="6" t="e">
        <f>'[1]Project Financials Mar 24'!#REF!-E124</f>
        <v>#REF!</v>
      </c>
      <c r="F125" s="21">
        <f>E124-D124-F124</f>
        <v>0</v>
      </c>
      <c r="G125" s="6" t="e">
        <f>'[1]Project Financials Mar 24'!#REF!-G124</f>
        <v>#REF!</v>
      </c>
      <c r="H125" s="22"/>
      <c r="K125" s="6" t="e">
        <f>SUM(#REF!)-K124</f>
        <v>#REF!</v>
      </c>
      <c r="L125" s="6" t="e">
        <f>SUM(#REF!)-L124</f>
        <v>#REF!</v>
      </c>
    </row>
    <row r="126" spans="1:12" ht="16.5" thickTop="1" x14ac:dyDescent="0.25"/>
    <row r="127" spans="1:12" x14ac:dyDescent="0.25">
      <c r="D127" s="13"/>
      <c r="E127" s="6"/>
      <c r="F127" s="21"/>
      <c r="G127" s="6"/>
      <c r="H127" s="22"/>
      <c r="K127" s="13"/>
      <c r="L127" s="13"/>
    </row>
    <row r="129" spans="4:12" x14ac:dyDescent="0.25">
      <c r="D129" s="6"/>
      <c r="G129" s="6"/>
      <c r="H129" s="22"/>
      <c r="K129" s="6"/>
      <c r="L129" s="6"/>
    </row>
  </sheetData>
  <autoFilter ref="B20:L122" xr:uid="{E57DFFF3-70BB-4634-8320-D3D9D594E330}"/>
  <mergeCells count="158">
    <mergeCell ref="H89:H90"/>
    <mergeCell ref="B89:B90"/>
    <mergeCell ref="C89:C90"/>
    <mergeCell ref="D89:D90"/>
    <mergeCell ref="E89:E90"/>
    <mergeCell ref="F89:F90"/>
    <mergeCell ref="G89:G90"/>
    <mergeCell ref="H78:H81"/>
    <mergeCell ref="B82:B87"/>
    <mergeCell ref="C82:C87"/>
    <mergeCell ref="D82:D87"/>
    <mergeCell ref="E82:E87"/>
    <mergeCell ref="F82:F87"/>
    <mergeCell ref="G82:G87"/>
    <mergeCell ref="H82:H87"/>
    <mergeCell ref="B78:B81"/>
    <mergeCell ref="C78:C81"/>
    <mergeCell ref="D78:D81"/>
    <mergeCell ref="E78:E81"/>
    <mergeCell ref="F78:F81"/>
    <mergeCell ref="G78:G81"/>
    <mergeCell ref="H73:H75"/>
    <mergeCell ref="B76:B77"/>
    <mergeCell ref="C76:C77"/>
    <mergeCell ref="D76:D77"/>
    <mergeCell ref="E76:E77"/>
    <mergeCell ref="F76:F77"/>
    <mergeCell ref="G76:G77"/>
    <mergeCell ref="H76:H77"/>
    <mergeCell ref="B73:B75"/>
    <mergeCell ref="C73:C75"/>
    <mergeCell ref="D73:D75"/>
    <mergeCell ref="E73:E75"/>
    <mergeCell ref="F73:F75"/>
    <mergeCell ref="G73:G75"/>
    <mergeCell ref="H67:H69"/>
    <mergeCell ref="B70:B72"/>
    <mergeCell ref="C70:C72"/>
    <mergeCell ref="D70:D72"/>
    <mergeCell ref="E70:E72"/>
    <mergeCell ref="F70:F72"/>
    <mergeCell ref="G70:G72"/>
    <mergeCell ref="H70:H72"/>
    <mergeCell ref="B67:B69"/>
    <mergeCell ref="C67:C69"/>
    <mergeCell ref="D67:D69"/>
    <mergeCell ref="E67:E69"/>
    <mergeCell ref="F67:F69"/>
    <mergeCell ref="G67:G69"/>
    <mergeCell ref="H41:H42"/>
    <mergeCell ref="B43:B45"/>
    <mergeCell ref="C43:C45"/>
    <mergeCell ref="D43:D45"/>
    <mergeCell ref="E43:E45"/>
    <mergeCell ref="F43:F45"/>
    <mergeCell ref="G43:G45"/>
    <mergeCell ref="H43:H45"/>
    <mergeCell ref="B41:B42"/>
    <mergeCell ref="C41:C42"/>
    <mergeCell ref="D41:D42"/>
    <mergeCell ref="E41:E42"/>
    <mergeCell ref="F41:F42"/>
    <mergeCell ref="G41:G42"/>
    <mergeCell ref="H60:H62"/>
    <mergeCell ref="B63:B65"/>
    <mergeCell ref="J63:J65"/>
    <mergeCell ref="B36:B40"/>
    <mergeCell ref="C36:C40"/>
    <mergeCell ref="D36:D40"/>
    <mergeCell ref="E36:E40"/>
    <mergeCell ref="F36:F40"/>
    <mergeCell ref="G36:G40"/>
    <mergeCell ref="H36:H40"/>
    <mergeCell ref="B60:B62"/>
    <mergeCell ref="C60:C62"/>
    <mergeCell ref="D60:D62"/>
    <mergeCell ref="E60:E62"/>
    <mergeCell ref="F60:F62"/>
    <mergeCell ref="G60:G62"/>
    <mergeCell ref="H53:H56"/>
    <mergeCell ref="B57:B59"/>
    <mergeCell ref="C57:C59"/>
    <mergeCell ref="D57:D59"/>
    <mergeCell ref="E57:E59"/>
    <mergeCell ref="F57:F59"/>
    <mergeCell ref="G57:G59"/>
    <mergeCell ref="H57:H59"/>
    <mergeCell ref="B53:B56"/>
    <mergeCell ref="C53:C56"/>
    <mergeCell ref="D53:D56"/>
    <mergeCell ref="E53:E56"/>
    <mergeCell ref="F53:F56"/>
    <mergeCell ref="G53:G56"/>
    <mergeCell ref="H32:H34"/>
    <mergeCell ref="B48:B50"/>
    <mergeCell ref="C48:C50"/>
    <mergeCell ref="D48:D50"/>
    <mergeCell ref="E48:E50"/>
    <mergeCell ref="F48:F50"/>
    <mergeCell ref="G48:G50"/>
    <mergeCell ref="H48:H50"/>
    <mergeCell ref="B32:B34"/>
    <mergeCell ref="C32:C34"/>
    <mergeCell ref="D32:D34"/>
    <mergeCell ref="E32:E34"/>
    <mergeCell ref="F32:F34"/>
    <mergeCell ref="G32:G34"/>
    <mergeCell ref="H22:H25"/>
    <mergeCell ref="B26:B31"/>
    <mergeCell ref="C26:C31"/>
    <mergeCell ref="D26:D31"/>
    <mergeCell ref="E26:E31"/>
    <mergeCell ref="F26:F31"/>
    <mergeCell ref="G26:G31"/>
    <mergeCell ref="H26:H31"/>
    <mergeCell ref="B22:B25"/>
    <mergeCell ref="C22:C25"/>
    <mergeCell ref="D22:D25"/>
    <mergeCell ref="E22:E25"/>
    <mergeCell ref="F22:F25"/>
    <mergeCell ref="G22:G25"/>
    <mergeCell ref="H112:H113"/>
    <mergeCell ref="B114:B115"/>
    <mergeCell ref="C114:C115"/>
    <mergeCell ref="D114:D115"/>
    <mergeCell ref="E114:E115"/>
    <mergeCell ref="F114:F115"/>
    <mergeCell ref="G114:G115"/>
    <mergeCell ref="H114:H115"/>
    <mergeCell ref="B112:B113"/>
    <mergeCell ref="C112:C113"/>
    <mergeCell ref="D112:D113"/>
    <mergeCell ref="E112:E113"/>
    <mergeCell ref="F112:F113"/>
    <mergeCell ref="G112:G113"/>
    <mergeCell ref="H94:H101"/>
    <mergeCell ref="B102:B111"/>
    <mergeCell ref="C102:C111"/>
    <mergeCell ref="D102:D111"/>
    <mergeCell ref="E102:E111"/>
    <mergeCell ref="F102:F111"/>
    <mergeCell ref="G102:G111"/>
    <mergeCell ref="H102:H111"/>
    <mergeCell ref="B94:B101"/>
    <mergeCell ref="C94:C101"/>
    <mergeCell ref="D94:D101"/>
    <mergeCell ref="E94:E101"/>
    <mergeCell ref="F94:F101"/>
    <mergeCell ref="G94:G101"/>
    <mergeCell ref="B2:I2"/>
    <mergeCell ref="I63:I65"/>
    <mergeCell ref="C92:C93"/>
    <mergeCell ref="D92:D93"/>
    <mergeCell ref="E92:E93"/>
    <mergeCell ref="F92:F93"/>
    <mergeCell ref="G92:G93"/>
    <mergeCell ref="H92:H93"/>
    <mergeCell ref="B92:B9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Queenstown Lake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Naell Crosby-Roe</dc:creator>
  <cp:lastModifiedBy>Naell Crosby-Roe</cp:lastModifiedBy>
  <dcterms:created xsi:type="dcterms:W3CDTF">2024-07-22T23:19:52Z</dcterms:created>
  <dcterms:modified xsi:type="dcterms:W3CDTF">2024-07-23T04:14:55Z</dcterms:modified>
</cp:coreProperties>
</file>