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qldc-my.sharepoint.com/personal/sina_schreiber_qldc_govt_nz/Documents/Desktop/Fiddle Folder/"/>
    </mc:Choice>
  </mc:AlternateContent>
  <xr:revisionPtr revIDLastSave="15" documentId="13_ncr:1_{7316854C-02CF-4D72-9D76-8762DEFD8178}" xr6:coauthVersionLast="47" xr6:coauthVersionMax="47" xr10:uidLastSave="{43C045EB-0034-4BB5-B134-295AEC6CFE69}"/>
  <bookViews>
    <workbookView xWindow="28680" yWindow="-120" windowWidth="29040" windowHeight="15720" xr2:uid="{AF93717D-3E11-46C9-AF87-15594850E684}"/>
  </bookViews>
  <sheets>
    <sheet name="Building Consent Fee Calculator" sheetId="6" r:id="rId1"/>
    <sheet name="Amendment Fee Calculator" sheetId="8" r:id="rId2"/>
  </sheets>
  <definedNames>
    <definedName name="_xlnm.Print_Area" localSheetId="1">'Amendment Fee Calculator'!$A$1:$H$66</definedName>
    <definedName name="_xlnm.Print_Area" localSheetId="0">'Building Consent Fee Calculator'!$A$1:$H$61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8" l="1"/>
  <c r="J25" i="8"/>
  <c r="J27" i="8"/>
  <c r="H38" i="8"/>
  <c r="C50" i="8"/>
  <c r="C52" i="8"/>
  <c r="C56" i="8" s="1"/>
  <c r="C58" i="8" s="1"/>
  <c r="C54" i="8"/>
  <c r="L54" i="8"/>
  <c r="L55" i="8"/>
  <c r="L56" i="8"/>
  <c r="L57" i="8"/>
  <c r="K70" i="8" s="1"/>
  <c r="L58" i="8"/>
  <c r="K71" i="8" s="1"/>
  <c r="L59" i="8"/>
  <c r="C60" i="8"/>
  <c r="L60" i="8"/>
  <c r="K72" i="8" s="1"/>
  <c r="L61" i="8"/>
  <c r="L62" i="8"/>
  <c r="J64" i="8"/>
  <c r="K64" i="8" s="1"/>
  <c r="M63" i="8" s="1"/>
  <c r="J65" i="8"/>
  <c r="J66" i="8"/>
  <c r="H32" i="8" s="1"/>
  <c r="K67" i="8"/>
  <c r="J67" i="8" s="1"/>
  <c r="K68" i="8"/>
  <c r="J68" i="8" s="1"/>
  <c r="J70" i="8"/>
  <c r="J71" i="8"/>
  <c r="J72" i="8"/>
  <c r="H9" i="6"/>
  <c r="J20" i="6"/>
  <c r="J22" i="6"/>
  <c r="L49" i="6"/>
  <c r="L50" i="6"/>
  <c r="L51" i="6"/>
  <c r="L52" i="6"/>
  <c r="K65" i="6" s="1"/>
  <c r="L53" i="6"/>
  <c r="K66" i="6" s="1"/>
  <c r="J60" i="6" s="1"/>
  <c r="L54" i="6"/>
  <c r="L55" i="6"/>
  <c r="K67" i="6" s="1"/>
  <c r="L56" i="6"/>
  <c r="L57" i="6"/>
  <c r="J59" i="6"/>
  <c r="K59" i="6" s="1"/>
  <c r="K62" i="6"/>
  <c r="J62" i="6" s="1"/>
  <c r="H34" i="6" s="1"/>
  <c r="K63" i="6"/>
  <c r="J63" i="6" s="1"/>
  <c r="J65" i="6"/>
  <c r="J66" i="6"/>
  <c r="J67" i="6"/>
  <c r="C62" i="8" l="1"/>
  <c r="C64" i="8" s="1"/>
  <c r="C66" i="8" s="1"/>
  <c r="H39" i="8" s="1"/>
  <c r="J61" i="6"/>
  <c r="K61" i="6" s="1"/>
  <c r="H27" i="6" s="1"/>
  <c r="H35" i="8"/>
  <c r="K66" i="8"/>
  <c r="Q63" i="8"/>
  <c r="H33" i="6"/>
  <c r="H30" i="6"/>
  <c r="M58" i="6"/>
  <c r="Q58" i="6"/>
  <c r="H43" i="8" l="1"/>
  <c r="H38" i="6"/>
</calcChain>
</file>

<file path=xl/sharedStrings.xml><?xml version="1.0" encoding="utf-8"?>
<sst xmlns="http://schemas.openxmlformats.org/spreadsheetml/2006/main" count="161" uniqueCount="84">
  <si>
    <t>Building Consent Deposit</t>
  </si>
  <si>
    <t>Total Deposit</t>
  </si>
  <si>
    <t>$</t>
  </si>
  <si>
    <t>GOVERNMENT LEVIES</t>
  </si>
  <si>
    <r>
      <t xml:space="preserve">Estimated Value (incl GST)  Value                 </t>
    </r>
    <r>
      <rPr>
        <b/>
        <u/>
        <sz val="8"/>
        <rFont val="Arial"/>
        <family val="2"/>
      </rPr>
      <t>up to and including</t>
    </r>
  </si>
  <si>
    <t>(PIM)</t>
  </si>
  <si>
    <t>Unlined sheds</t>
  </si>
  <si>
    <t>Other</t>
  </si>
  <si>
    <t>Square metres of building work</t>
  </si>
  <si>
    <t xml:space="preserve">Calculated Value per m2 </t>
  </si>
  <si>
    <r>
      <t>m</t>
    </r>
    <r>
      <rPr>
        <vertAlign val="superscript"/>
        <sz val="10"/>
        <rFont val="Calibri"/>
        <family val="2"/>
        <scheme val="minor"/>
      </rPr>
      <t>2</t>
    </r>
  </si>
  <si>
    <t xml:space="preserve"> (Mark selection with a Y)</t>
  </si>
  <si>
    <t xml:space="preserve">Type of building        </t>
  </si>
  <si>
    <t>New Connections (if required)</t>
  </si>
  <si>
    <t>Please refer to Resource Consent and Engineering Fees and Other Charges for new connection fee structure</t>
  </si>
  <si>
    <t>QLDC BUILDING CONSENT INITIAL FEE</t>
  </si>
  <si>
    <t xml:space="preserve">BRANZ (BUILDING RESEARCH ASSOCIATION)  </t>
  </si>
  <si>
    <t>Calculation Table- Do not change!</t>
  </si>
  <si>
    <t>AMOUNT</t>
  </si>
  <si>
    <t xml:space="preserve">Please enter your estimated project data in the blue highlighted boxes below </t>
  </si>
  <si>
    <t>Commercial</t>
  </si>
  <si>
    <t>BRANZ Levy</t>
  </si>
  <si>
    <t>MBIE BUILDING LEVY</t>
  </si>
  <si>
    <t>Commercial / Industrial project</t>
  </si>
  <si>
    <t>Residential project</t>
  </si>
  <si>
    <t>You must select one of these 4 options for your building project</t>
  </si>
  <si>
    <r>
      <t xml:space="preserve">Note: minimum value threshold is </t>
    </r>
    <r>
      <rPr>
        <b/>
        <sz val="10"/>
        <rFont val="Calibri"/>
        <family val="2"/>
        <scheme val="minor"/>
      </rPr>
      <t>$20,000</t>
    </r>
    <r>
      <rPr>
        <sz val="10"/>
        <rFont val="Calibri"/>
        <family val="2"/>
        <scheme val="minor"/>
      </rPr>
      <t xml:space="preserve"> and over</t>
    </r>
  </si>
  <si>
    <t>PAYMENT OPTIONS</t>
  </si>
  <si>
    <t>Unlined shed or residential?</t>
  </si>
  <si>
    <t>Residential or Commercial up to 500,00</t>
  </si>
  <si>
    <t>Residential or Commercial up to 1 mill</t>
  </si>
  <si>
    <t>Residential</t>
  </si>
  <si>
    <t>Fee</t>
  </si>
  <si>
    <t>PIM</t>
  </si>
  <si>
    <t>Calculated PIM Fee</t>
  </si>
  <si>
    <t>Calc Processing Fee</t>
  </si>
  <si>
    <t>BUILDING CONSENT PROCESSING  &amp; INSPECTIONS FEES</t>
  </si>
  <si>
    <t>Yes, Y</t>
  </si>
  <si>
    <t>No, N</t>
  </si>
  <si>
    <t>Unlined Accessory Building</t>
  </si>
  <si>
    <t>Building Consent Initial fee</t>
  </si>
  <si>
    <t>Note: If you have purchased an earlier PIM please provide the PIM number:  PM</t>
  </si>
  <si>
    <t>-including PIM</t>
  </si>
  <si>
    <t>-INCLUDING PIM</t>
  </si>
  <si>
    <t>select Yes or No</t>
  </si>
  <si>
    <t xml:space="preserve">Do you want to purchase a discounted PIM with your Building Consent? </t>
  </si>
  <si>
    <t>Total with additional $50K</t>
  </si>
  <si>
    <t>&gt;1,000,000</t>
  </si>
  <si>
    <t>BCA ACCREDITATION LEVY</t>
  </si>
  <si>
    <t>QLDC BUILDING CONSENT ACCREDITATION LEVY</t>
  </si>
  <si>
    <t>BCA Levy</t>
  </si>
  <si>
    <t>You will be able to make online payments, direct credits or manual payments once your application has been lodged. The details are outlined on your invoice. Further information can be found on our website: www.qldc.govt.nz</t>
  </si>
  <si>
    <t>Updated as of 1/7/2024</t>
  </si>
  <si>
    <t>Yes</t>
  </si>
  <si>
    <t>Y</t>
  </si>
  <si>
    <r>
      <t xml:space="preserve">Note: minimum value threshold is </t>
    </r>
    <r>
      <rPr>
        <b/>
        <sz val="10"/>
        <rFont val="Calibri"/>
        <family val="2"/>
        <scheme val="minor"/>
      </rPr>
      <t>$65,000</t>
    </r>
    <r>
      <rPr>
        <sz val="10"/>
        <rFont val="Calibri"/>
        <family val="2"/>
        <scheme val="minor"/>
      </rPr>
      <t xml:space="preserve"> and over</t>
    </r>
  </si>
  <si>
    <t>Estimated Value of Building Work</t>
  </si>
  <si>
    <t>Building Consent Initial Fee Calculator</t>
  </si>
  <si>
    <r>
      <rPr>
        <b/>
        <sz val="11"/>
        <color theme="1"/>
        <rFont val="Calibri"/>
        <family val="2"/>
        <scheme val="minor"/>
      </rPr>
      <t>Levy Adjustment</t>
    </r>
    <r>
      <rPr>
        <sz val="10"/>
        <rFont val="Arial"/>
      </rPr>
      <t xml:space="preserve"> [Payable or Refund]</t>
    </r>
  </si>
  <si>
    <t>Total Levy Payable (Original + Amendment)</t>
  </si>
  <si>
    <t>Total Rounded Value (Original + Amendment)</t>
  </si>
  <si>
    <t>Rounded Amendment Value</t>
  </si>
  <si>
    <t>Levy Already Paid</t>
  </si>
  <si>
    <t>Rounded Original Value</t>
  </si>
  <si>
    <t>Combined Value (Original + Amendment)</t>
  </si>
  <si>
    <t>Threshold (incl. GST)</t>
  </si>
  <si>
    <t>Levy Rate ($ per $1,000)</t>
  </si>
  <si>
    <t>Note: Levy rates and treshold apply which were in effect at the original consent grant date, any levy refund may be subject to a 3% deduction.</t>
  </si>
  <si>
    <t>No</t>
  </si>
  <si>
    <t>Amendment Value of Building Work</t>
  </si>
  <si>
    <r>
      <rPr>
        <b/>
        <sz val="12"/>
        <color theme="1"/>
        <rFont val="Calibri"/>
        <family val="2"/>
        <scheme val="minor"/>
      </rPr>
      <t>Original Building Consent Granted Date</t>
    </r>
    <r>
      <rPr>
        <sz val="12"/>
        <rFont val="Arial"/>
        <family val="2"/>
      </rPr>
      <t xml:space="preserve">
</t>
    </r>
    <r>
      <rPr>
        <i/>
        <sz val="10"/>
        <color theme="1"/>
        <rFont val="Calibri"/>
        <family val="2"/>
        <scheme val="minor"/>
      </rPr>
      <t>[Enter date in this format: 15/06/2025]</t>
    </r>
  </si>
  <si>
    <t>Building Consent Amendment Initial Fee Calculator</t>
  </si>
  <si>
    <t>The estimate includes materials, labour, design costs, and siteworks incl. GST</t>
  </si>
  <si>
    <t>INITIAL FEE BREAKDOWN (including GST)</t>
  </si>
  <si>
    <t>Please refer to Resource Consent and Engineering Fees and Other Charges for new connection fee structure.</t>
  </si>
  <si>
    <t xml:space="preserve">TOTAL INITIAL FEE TO BE PAID (including GST) </t>
  </si>
  <si>
    <r>
      <t xml:space="preserve">Enter the value of work of the original Building Consent that this Amendment relates to. </t>
    </r>
    <r>
      <rPr>
        <b/>
        <sz val="10"/>
        <rFont val="Calibri"/>
        <family val="2"/>
        <scheme val="minor"/>
      </rPr>
      <t>NOTE:</t>
    </r>
    <r>
      <rPr>
        <sz val="10"/>
        <rFont val="Calibri"/>
        <family val="2"/>
        <scheme val="minor"/>
      </rPr>
      <t xml:space="preserve"> Consider any value of work changes through previous Amendments. </t>
    </r>
  </si>
  <si>
    <r>
      <rPr>
        <b/>
        <sz val="12"/>
        <color theme="1"/>
        <rFont val="Calibri"/>
        <family val="2"/>
        <scheme val="minor"/>
      </rPr>
      <t>Original Building Consent Value of Work</t>
    </r>
    <r>
      <rPr>
        <sz val="12"/>
        <rFont val="Calibri"/>
        <family val="2"/>
        <scheme val="minor"/>
      </rPr>
      <t xml:space="preserve"> 
</t>
    </r>
    <r>
      <rPr>
        <i/>
        <sz val="10"/>
        <color theme="1"/>
        <rFont val="Calibri"/>
        <family val="2"/>
        <scheme val="minor"/>
      </rPr>
      <t>[Enter total consent value  e.g. 700,000]</t>
    </r>
  </si>
  <si>
    <t>QLDC BUILDING CONSENT AMENDMENT INITIAL FEE</t>
  </si>
  <si>
    <t>PROCESSING  &amp; INSPECTIONS FEES</t>
  </si>
  <si>
    <t>QLDC BUILDING CONSENT AMENDMENT ACCREDITATION LEVY</t>
  </si>
  <si>
    <r>
      <t xml:space="preserve">This calculator has been designed to assist with calculating the initial fee for Building Consent applications. The calculation is based on the fees and charges effective from </t>
    </r>
    <r>
      <rPr>
        <b/>
        <sz val="11"/>
        <rFont val="Calibri"/>
        <family val="2"/>
        <scheme val="minor"/>
      </rPr>
      <t>1 July 2025</t>
    </r>
    <r>
      <rPr>
        <sz val="11"/>
        <rFont val="Calibri"/>
        <family val="2"/>
        <scheme val="minor"/>
      </rPr>
      <t>, as set out in the Building Services fees and charges available on our website.
Please note that this calculation provides an initial fee only, and further charges may apply depending on the complexity of your project.</t>
    </r>
  </si>
  <si>
    <r>
      <t xml:space="preserve">This calculator has been designed to assist with calculating the initial fee for Building Consent Amendment applications. The calculation is based on the fees and charges effective from </t>
    </r>
    <r>
      <rPr>
        <b/>
        <sz val="11"/>
        <rFont val="Calibri"/>
        <family val="2"/>
        <scheme val="minor"/>
      </rPr>
      <t>1 July 2025</t>
    </r>
    <r>
      <rPr>
        <sz val="11"/>
        <rFont val="Calibri"/>
        <family val="2"/>
        <scheme val="minor"/>
      </rPr>
      <t xml:space="preserve">, as set out in the Building Services fees and charges available on our website.
Please note that this calculation provides an initial fee only, and further charges may apply depending on the complexity of your project.
</t>
    </r>
  </si>
  <si>
    <r>
      <t xml:space="preserve">Note: </t>
    </r>
    <r>
      <rPr>
        <sz val="11"/>
        <color theme="1"/>
        <rFont val="Calibri"/>
        <family val="2"/>
        <scheme val="minor"/>
      </rPr>
      <t>If the Amendment</t>
    </r>
    <r>
      <rPr>
        <b/>
        <sz val="11"/>
        <color theme="1"/>
        <rFont val="Calibri"/>
        <family val="2"/>
        <scheme val="minor"/>
      </rPr>
      <t xml:space="preserve"> does not change the total project value</t>
    </r>
    <r>
      <rPr>
        <sz val="11"/>
        <color theme="1"/>
        <rFont val="Calibri"/>
        <family val="2"/>
        <scheme val="minor"/>
      </rPr>
      <t xml:space="preserve"> of the originally lodged Building Consent, enter</t>
    </r>
    <r>
      <rPr>
        <b/>
        <sz val="11"/>
        <color theme="1"/>
        <rFont val="Calibri"/>
        <family val="2"/>
        <scheme val="minor"/>
      </rPr>
      <t xml:space="preserve"> $0. </t>
    </r>
    <r>
      <rPr>
        <sz val="11"/>
        <color theme="1"/>
        <rFont val="Calibri"/>
        <family val="2"/>
        <scheme val="minor"/>
      </rPr>
      <t>If the project value</t>
    </r>
    <r>
      <rPr>
        <b/>
        <sz val="11"/>
        <color theme="1"/>
        <rFont val="Calibri"/>
        <family val="2"/>
        <scheme val="minor"/>
      </rPr>
      <t xml:space="preserve"> has changed, enter only the value change </t>
    </r>
    <r>
      <rPr>
        <sz val="11"/>
        <color theme="1"/>
        <rFont val="Calibri"/>
        <family val="2"/>
        <scheme val="minor"/>
      </rPr>
      <t xml:space="preserve">(e.g. </t>
    </r>
    <r>
      <rPr>
        <b/>
        <sz val="11"/>
        <color theme="1"/>
        <rFont val="Calibri"/>
        <family val="2"/>
        <scheme val="minor"/>
      </rPr>
      <t xml:space="preserve">$20,000 </t>
    </r>
    <r>
      <rPr>
        <sz val="11"/>
        <color theme="1"/>
        <rFont val="Calibri"/>
        <family val="2"/>
        <scheme val="minor"/>
      </rPr>
      <t>for an increase or</t>
    </r>
    <r>
      <rPr>
        <b/>
        <sz val="11"/>
        <color theme="1"/>
        <rFont val="Calibri"/>
        <family val="2"/>
        <scheme val="minor"/>
      </rPr>
      <t xml:space="preserve"> -$10,000 </t>
    </r>
    <r>
      <rPr>
        <sz val="11"/>
        <color theme="1"/>
        <rFont val="Calibri"/>
        <family val="2"/>
        <scheme val="minor"/>
      </rPr>
      <t>for a decrease).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</si>
</sst>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_-* #,##0_-;\-* #,##0_-;_-* &quot;-&quot;??_-;_-@_-"/>
    <numFmt numFmtId="165" formatCode="&quot;$&quot;#,##0.00"/>
    <numFmt numFmtId="166" formatCode="&quot;$&quot;#,##0"/>
    <numFmt numFmtId="167" formatCode="[$$-1409]#,##0.00"/>
  </numFmts>
  <fonts count="32" x14ac:knownFonts="1">
    <font>
      <sz val="10"/>
      <name val="Arial"/>
    </font>
    <font>
      <sz val="11"/>
      <color theme="1"/>
      <name val="Calibri"/>
      <family val="2"/>
      <scheme val="minor"/>
    </font>
    <font>
      <sz val="10"/>
      <name val="Arial"/>
      <family val="2"/>
    </font>
    <font>
      <b/>
      <sz val="8"/>
      <name val="Arial"/>
      <family val="2"/>
    </font>
    <font>
      <sz val="8"/>
      <name val="Arial"/>
      <family val="2"/>
    </font>
    <font>
      <b/>
      <sz val="10"/>
      <name val="Arial"/>
      <family val="2"/>
    </font>
    <font>
      <b/>
      <u/>
      <sz val="8"/>
      <name val="Arial"/>
      <family val="2"/>
    </font>
    <font>
      <b/>
      <sz val="14"/>
      <name val="Arial"/>
      <family val="2"/>
    </font>
    <font>
      <sz val="10"/>
      <name val="Calibri"/>
      <family val="2"/>
      <scheme val="minor"/>
    </font>
    <font>
      <b/>
      <sz val="14"/>
      <color theme="3" tint="-0.249977111117893"/>
      <name val="Calibri"/>
      <family val="2"/>
      <scheme val="minor"/>
    </font>
    <font>
      <b/>
      <sz val="10"/>
      <name val="Calibri"/>
      <family val="2"/>
      <scheme val="minor"/>
    </font>
    <font>
      <b/>
      <sz val="12"/>
      <name val="Calibri"/>
      <family val="2"/>
      <scheme val="minor"/>
    </font>
    <font>
      <vertAlign val="superscript"/>
      <sz val="10"/>
      <name val="Calibri"/>
      <family val="2"/>
      <scheme val="minor"/>
    </font>
    <font>
      <i/>
      <sz val="10"/>
      <name val="Calibri"/>
      <family val="2"/>
      <scheme val="minor"/>
    </font>
    <font>
      <b/>
      <sz val="11"/>
      <name val="Calibri"/>
      <family val="2"/>
      <scheme val="minor"/>
    </font>
    <font>
      <sz val="11"/>
      <name val="Calibri"/>
      <family val="2"/>
      <scheme val="minor"/>
    </font>
    <font>
      <b/>
      <sz val="14"/>
      <color theme="0"/>
      <name val="Calibri"/>
      <family val="2"/>
      <scheme val="minor"/>
    </font>
    <font>
      <b/>
      <sz val="14"/>
      <name val="Calibri"/>
      <family val="2"/>
      <scheme val="minor"/>
    </font>
    <font>
      <b/>
      <i/>
      <sz val="11"/>
      <name val="Calibri"/>
      <family val="2"/>
      <scheme val="minor"/>
    </font>
    <font>
      <b/>
      <sz val="12"/>
      <color theme="3" tint="-0.249977111117893"/>
      <name val="Calibri"/>
      <family val="2"/>
      <scheme val="minor"/>
    </font>
    <font>
      <b/>
      <sz val="24"/>
      <color theme="3" tint="-0.249977111117893"/>
      <name val="Calibri"/>
      <family val="2"/>
      <scheme val="minor"/>
    </font>
    <font>
      <b/>
      <sz val="12"/>
      <color rgb="FFFF0000"/>
      <name val="Calibri"/>
      <family val="2"/>
      <scheme val="minor"/>
    </font>
    <font>
      <b/>
      <sz val="16"/>
      <name val="Calibri"/>
      <family val="2"/>
      <scheme val="minor"/>
    </font>
    <font>
      <b/>
      <sz val="10"/>
      <color rgb="FFFF0000"/>
      <name val="Arial"/>
      <family val="2"/>
    </font>
    <font>
      <u/>
      <sz val="10"/>
      <color theme="10"/>
      <name val="Arial"/>
      <family val="2"/>
    </font>
    <font>
      <b/>
      <sz val="11"/>
      <color theme="1"/>
      <name val="Calibri"/>
      <family val="2"/>
      <scheme val="minor"/>
    </font>
    <font>
      <sz val="14"/>
      <color theme="3" tint="-0.249977111117893"/>
      <name val="Calibri"/>
      <family val="2"/>
      <scheme val="minor"/>
    </font>
    <font>
      <sz val="12"/>
      <name val="Calibri"/>
      <family val="2"/>
      <scheme val="minor"/>
    </font>
    <font>
      <b/>
      <sz val="12"/>
      <color theme="1"/>
      <name val="Calibri"/>
      <family val="2"/>
      <scheme val="minor"/>
    </font>
    <font>
      <i/>
      <sz val="10"/>
      <color theme="1"/>
      <name val="Calibri"/>
      <family val="2"/>
      <scheme val="minor"/>
    </font>
    <font>
      <sz val="12"/>
      <name val="Arial"/>
      <family val="2"/>
    </font>
    <font>
      <b/>
      <sz val="22"/>
      <color theme="3"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gray0625">
        <fgColor indexed="15"/>
        <bgColor theme="8" tint="0.79998168889431442"/>
      </patternFill>
    </fill>
    <fill>
      <patternFill patternType="solid">
        <fgColor theme="0" tint="-4.9989318521683403E-2"/>
        <bgColor indexed="64"/>
      </patternFill>
    </fill>
    <fill>
      <patternFill patternType="solid">
        <fgColor theme="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24" fillId="0" borderId="0" applyNumberFormat="0" applyFill="0" applyBorder="0" applyAlignment="0" applyProtection="0"/>
    <xf numFmtId="0" fontId="2" fillId="0" borderId="0"/>
  </cellStyleXfs>
  <cellXfs count="197">
    <xf numFmtId="0" fontId="0" fillId="0" borderId="0" xfId="0"/>
    <xf numFmtId="0" fontId="7" fillId="2" borderId="0" xfId="0" applyFont="1" applyFill="1"/>
    <xf numFmtId="0" fontId="0" fillId="2" borderId="0" xfId="0" applyFill="1"/>
    <xf numFmtId="0" fontId="5" fillId="2" borderId="0" xfId="0" applyFont="1" applyFill="1"/>
    <xf numFmtId="0" fontId="3" fillId="2" borderId="1" xfId="0" applyFont="1" applyFill="1" applyBorder="1" applyAlignment="1">
      <alignment horizontal="center" vertical="top" wrapText="1"/>
    </xf>
    <xf numFmtId="164" fontId="4" fillId="2" borderId="1" xfId="1" applyNumberFormat="1" applyFont="1" applyFill="1" applyBorder="1" applyProtection="1"/>
    <xf numFmtId="0" fontId="0" fillId="2" borderId="0" xfId="0" applyFill="1" applyAlignment="1">
      <alignment horizontal="right"/>
    </xf>
    <xf numFmtId="0" fontId="10" fillId="2" borderId="0" xfId="0" applyFont="1" applyFill="1"/>
    <xf numFmtId="165" fontId="11" fillId="2" borderId="0" xfId="0" applyNumberFormat="1" applyFont="1" applyFill="1" applyAlignment="1">
      <alignment horizontal="right"/>
    </xf>
    <xf numFmtId="0" fontId="8" fillId="2" borderId="0" xfId="0" applyFont="1" applyFill="1"/>
    <xf numFmtId="0" fontId="13" fillId="2" borderId="0" xfId="0" applyFont="1" applyFill="1" applyAlignment="1">
      <alignment horizontal="center"/>
    </xf>
    <xf numFmtId="0" fontId="10" fillId="2" borderId="0" xfId="0" applyFont="1" applyFill="1" applyAlignment="1">
      <alignment horizontal="left" wrapText="1"/>
    </xf>
    <xf numFmtId="0" fontId="10" fillId="2" borderId="0" xfId="0" applyFont="1" applyFill="1" applyAlignment="1">
      <alignment horizontal="left"/>
    </xf>
    <xf numFmtId="165" fontId="8" fillId="2" borderId="0" xfId="0" applyNumberFormat="1" applyFont="1" applyFill="1"/>
    <xf numFmtId="0" fontId="4" fillId="2" borderId="1" xfId="0" applyFont="1" applyFill="1" applyBorder="1" applyAlignment="1">
      <alignment horizontal="center"/>
    </xf>
    <xf numFmtId="164" fontId="4" fillId="2" borderId="1" xfId="1" applyNumberFormat="1" applyFont="1" applyFill="1" applyBorder="1" applyAlignment="1" applyProtection="1">
      <alignment horizontal="right"/>
    </xf>
    <xf numFmtId="0" fontId="0" fillId="2" borderId="1" xfId="0" applyFill="1" applyBorder="1"/>
    <xf numFmtId="0" fontId="14" fillId="2" borderId="0" xfId="0" applyFont="1" applyFill="1"/>
    <xf numFmtId="0" fontId="10" fillId="2" borderId="0" xfId="0" applyFont="1" applyFill="1" applyAlignment="1">
      <alignment vertical="center" wrapText="1"/>
    </xf>
    <xf numFmtId="0" fontId="8" fillId="4" borderId="0" xfId="0" applyFont="1" applyFill="1"/>
    <xf numFmtId="0" fontId="14" fillId="4" borderId="0" xfId="0" applyFont="1" applyFill="1"/>
    <xf numFmtId="0" fontId="9" fillId="2" borderId="0" xfId="0" applyFont="1" applyFill="1" applyAlignment="1">
      <alignment horizontal="left"/>
    </xf>
    <xf numFmtId="0" fontId="8" fillId="2" borderId="0" xfId="0" applyFont="1" applyFill="1" applyAlignment="1">
      <alignment horizontal="left"/>
    </xf>
    <xf numFmtId="0" fontId="0" fillId="2" borderId="0" xfId="0" applyFill="1" applyAlignment="1">
      <alignment vertical="top"/>
    </xf>
    <xf numFmtId="0" fontId="0" fillId="0" borderId="0" xfId="0" applyAlignment="1">
      <alignment vertical="top"/>
    </xf>
    <xf numFmtId="0" fontId="8" fillId="2" borderId="0" xfId="0" applyFont="1" applyFill="1" applyAlignment="1">
      <alignment vertical="top" wrapText="1"/>
    </xf>
    <xf numFmtId="0" fontId="13" fillId="2" borderId="0" xfId="0" applyFont="1" applyFill="1" applyAlignment="1">
      <alignment horizontal="left" vertical="center"/>
    </xf>
    <xf numFmtId="8" fontId="0" fillId="2" borderId="0" xfId="0" applyNumberFormat="1" applyFill="1"/>
    <xf numFmtId="164" fontId="0" fillId="2" borderId="0" xfId="1" applyNumberFormat="1" applyFont="1" applyFill="1" applyBorder="1" applyProtection="1"/>
    <xf numFmtId="0" fontId="0" fillId="2" borderId="0" xfId="0" applyFill="1" applyProtection="1">
      <protection locked="0"/>
    </xf>
    <xf numFmtId="0" fontId="8" fillId="2" borderId="2" xfId="0" applyFont="1" applyFill="1" applyBorder="1"/>
    <xf numFmtId="0" fontId="14" fillId="2" borderId="3" xfId="0" applyFont="1" applyFill="1" applyBorder="1" applyAlignment="1">
      <alignment horizontal="right"/>
    </xf>
    <xf numFmtId="0" fontId="14" fillId="2" borderId="4" xfId="0" applyFont="1" applyFill="1" applyBorder="1"/>
    <xf numFmtId="0" fontId="8" fillId="2" borderId="4" xfId="0" applyFont="1" applyFill="1" applyBorder="1"/>
    <xf numFmtId="0" fontId="15" fillId="2" borderId="0" xfId="0" applyFont="1" applyFill="1"/>
    <xf numFmtId="165" fontId="14" fillId="2" borderId="5" xfId="0" applyNumberFormat="1" applyFont="1" applyFill="1" applyBorder="1" applyAlignment="1">
      <alignment horizontal="right"/>
    </xf>
    <xf numFmtId="165" fontId="14" fillId="2" borderId="5" xfId="0" applyNumberFormat="1" applyFont="1" applyFill="1" applyBorder="1"/>
    <xf numFmtId="0" fontId="8" fillId="2" borderId="6" xfId="0" applyFont="1" applyFill="1" applyBorder="1"/>
    <xf numFmtId="0" fontId="8" fillId="2" borderId="7" xfId="0" applyFont="1" applyFill="1" applyBorder="1"/>
    <xf numFmtId="0" fontId="14" fillId="2" borderId="8" xfId="0" applyFont="1" applyFill="1" applyBorder="1"/>
    <xf numFmtId="165" fontId="0" fillId="2" borderId="0" xfId="0" applyNumberFormat="1" applyFill="1"/>
    <xf numFmtId="0" fontId="2" fillId="2" borderId="0" xfId="0" applyFont="1" applyFill="1"/>
    <xf numFmtId="164" fontId="4" fillId="6" borderId="1" xfId="1" applyNumberFormat="1" applyFont="1" applyFill="1" applyBorder="1" applyProtection="1"/>
    <xf numFmtId="0" fontId="2" fillId="2" borderId="0" xfId="0" applyFont="1" applyFill="1" applyAlignment="1">
      <alignment horizontal="right"/>
    </xf>
    <xf numFmtId="166" fontId="0" fillId="2" borderId="0" xfId="0" applyNumberFormat="1" applyFill="1"/>
    <xf numFmtId="0" fontId="10" fillId="4" borderId="4" xfId="0" applyFont="1" applyFill="1" applyBorder="1"/>
    <xf numFmtId="0" fontId="8" fillId="4" borderId="6" xfId="0" applyFont="1" applyFill="1" applyBorder="1"/>
    <xf numFmtId="0" fontId="14" fillId="4" borderId="8" xfId="0" applyFont="1" applyFill="1" applyBorder="1"/>
    <xf numFmtId="0" fontId="5" fillId="6" borderId="0" xfId="0" applyFont="1" applyFill="1"/>
    <xf numFmtId="0" fontId="18" fillId="2" borderId="0" xfId="0" applyFont="1" applyFill="1" applyAlignment="1">
      <alignment horizontal="left" vertical="center"/>
    </xf>
    <xf numFmtId="0" fontId="20" fillId="2" borderId="0" xfId="0" applyFont="1" applyFill="1" applyAlignment="1">
      <alignment vertical="top"/>
    </xf>
    <xf numFmtId="0" fontId="0" fillId="0" borderId="7" xfId="0" applyBorder="1" applyAlignment="1">
      <alignment horizontal="right" indent="1"/>
    </xf>
    <xf numFmtId="0" fontId="17" fillId="4" borderId="0" xfId="0" applyFont="1" applyFill="1"/>
    <xf numFmtId="0" fontId="11" fillId="2" borderId="0" xfId="0" applyFont="1" applyFill="1"/>
    <xf numFmtId="0" fontId="9" fillId="3" borderId="1" xfId="0" applyFont="1" applyFill="1" applyBorder="1" applyProtection="1">
      <protection locked="0"/>
    </xf>
    <xf numFmtId="166" fontId="9" fillId="3" borderId="12" xfId="0" applyNumberFormat="1" applyFont="1" applyFill="1" applyBorder="1" applyAlignment="1" applyProtection="1">
      <alignment horizontal="center"/>
      <protection locked="0"/>
    </xf>
    <xf numFmtId="166" fontId="9" fillId="3" borderId="13" xfId="0" applyNumberFormat="1" applyFont="1" applyFill="1" applyBorder="1" applyAlignment="1" applyProtection="1">
      <alignment horizontal="center"/>
      <protection locked="0"/>
    </xf>
    <xf numFmtId="166" fontId="9" fillId="3" borderId="14" xfId="0" applyNumberFormat="1" applyFont="1" applyFill="1" applyBorder="1" applyAlignment="1" applyProtection="1">
      <alignment horizontal="center"/>
      <protection locked="0"/>
    </xf>
    <xf numFmtId="166" fontId="9" fillId="3" borderId="1" xfId="0" applyNumberFormat="1" applyFont="1" applyFill="1" applyBorder="1" applyAlignment="1" applyProtection="1">
      <alignment horizontal="center"/>
      <protection locked="0"/>
    </xf>
    <xf numFmtId="0" fontId="10" fillId="2" borderId="0" xfId="0" applyFont="1" applyFill="1" applyAlignment="1">
      <alignment horizontal="left" vertical="top" wrapText="1"/>
    </xf>
    <xf numFmtId="8" fontId="22" fillId="4" borderId="5" xfId="0" applyNumberFormat="1" applyFont="1" applyFill="1" applyBorder="1"/>
    <xf numFmtId="0" fontId="0" fillId="4" borderId="7" xfId="0" applyFill="1" applyBorder="1"/>
    <xf numFmtId="0" fontId="17" fillId="4" borderId="0" xfId="0" quotePrefix="1" applyFont="1" applyFill="1"/>
    <xf numFmtId="0" fontId="15" fillId="2" borderId="0" xfId="0" quotePrefix="1" applyFont="1" applyFill="1"/>
    <xf numFmtId="0" fontId="11" fillId="0" borderId="0" xfId="0" applyFont="1"/>
    <xf numFmtId="0" fontId="14" fillId="0" borderId="0" xfId="0" applyFont="1"/>
    <xf numFmtId="0" fontId="4" fillId="2" borderId="0" xfId="0" applyFont="1" applyFill="1" applyAlignment="1">
      <alignment wrapText="1"/>
    </xf>
    <xf numFmtId="0" fontId="4" fillId="2" borderId="1" xfId="0" applyFont="1" applyFill="1" applyBorder="1"/>
    <xf numFmtId="164" fontId="4" fillId="6" borderId="1" xfId="1" applyNumberFormat="1" applyFont="1" applyFill="1" applyBorder="1" applyAlignment="1" applyProtection="1">
      <alignment horizontal="left" indent="2"/>
    </xf>
    <xf numFmtId="164" fontId="0" fillId="2" borderId="0" xfId="0" applyNumberFormat="1" applyFill="1"/>
    <xf numFmtId="2" fontId="3" fillId="6" borderId="1" xfId="1" applyNumberFormat="1" applyFont="1" applyFill="1" applyBorder="1" applyProtection="1"/>
    <xf numFmtId="2" fontId="4" fillId="6" borderId="1" xfId="1" applyNumberFormat="1" applyFont="1" applyFill="1" applyBorder="1" applyProtection="1"/>
    <xf numFmtId="2" fontId="3" fillId="6" borderId="1" xfId="0" applyNumberFormat="1" applyFont="1" applyFill="1" applyBorder="1"/>
    <xf numFmtId="2" fontId="4" fillId="6" borderId="1" xfId="0" applyNumberFormat="1" applyFont="1" applyFill="1" applyBorder="1"/>
    <xf numFmtId="0" fontId="23" fillId="6" borderId="0" xfId="0" applyFont="1" applyFill="1"/>
    <xf numFmtId="49" fontId="19" fillId="3" borderId="1" xfId="0" applyNumberFormat="1" applyFont="1" applyFill="1" applyBorder="1" applyAlignment="1" applyProtection="1">
      <alignment horizontal="left"/>
      <protection locked="0"/>
    </xf>
    <xf numFmtId="0" fontId="0" fillId="2" borderId="0" xfId="0" applyFill="1" applyAlignment="1">
      <alignment horizontal="left" vertical="top"/>
    </xf>
    <xf numFmtId="166" fontId="9" fillId="3" borderId="1" xfId="0" applyNumberFormat="1" applyFont="1" applyFill="1" applyBorder="1" applyProtection="1">
      <protection locked="0"/>
    </xf>
    <xf numFmtId="0" fontId="2" fillId="0" borderId="0" xfId="3"/>
    <xf numFmtId="0" fontId="2" fillId="2" borderId="0" xfId="3" applyFill="1"/>
    <xf numFmtId="0" fontId="2" fillId="2" borderId="0" xfId="3" applyFill="1" applyAlignment="1">
      <alignment horizontal="right"/>
    </xf>
    <xf numFmtId="0" fontId="2" fillId="0" borderId="7" xfId="3" applyBorder="1" applyAlignment="1">
      <alignment horizontal="right" indent="1"/>
    </xf>
    <xf numFmtId="0" fontId="2" fillId="2" borderId="1" xfId="3" applyFill="1" applyBorder="1"/>
    <xf numFmtId="167" fontId="26" fillId="3" borderId="16" xfId="3" applyNumberFormat="1" applyFont="1" applyFill="1" applyBorder="1" applyAlignment="1" applyProtection="1">
      <alignment horizontal="center" vertical="center"/>
      <protection locked="0"/>
    </xf>
    <xf numFmtId="0" fontId="2" fillId="0" borderId="0" xfId="3" applyAlignment="1">
      <alignment vertical="center"/>
    </xf>
    <xf numFmtId="167" fontId="2" fillId="0" borderId="0" xfId="3" applyNumberFormat="1"/>
    <xf numFmtId="167" fontId="26" fillId="3" borderId="1" xfId="3" applyNumberFormat="1" applyFont="1" applyFill="1" applyBorder="1" applyAlignment="1" applyProtection="1">
      <alignment horizontal="center" vertical="center"/>
      <protection locked="0"/>
    </xf>
    <xf numFmtId="164" fontId="2" fillId="2" borderId="0" xfId="3" applyNumberFormat="1" applyFill="1"/>
    <xf numFmtId="2" fontId="4" fillId="6" borderId="1" xfId="3" applyNumberFormat="1" applyFont="1" applyFill="1" applyBorder="1"/>
    <xf numFmtId="2" fontId="3" fillId="6" borderId="1" xfId="3" applyNumberFormat="1" applyFont="1" applyFill="1" applyBorder="1"/>
    <xf numFmtId="0" fontId="4" fillId="2" borderId="1" xfId="3" applyFont="1" applyFill="1" applyBorder="1"/>
    <xf numFmtId="0" fontId="4" fillId="2" borderId="1" xfId="3" applyFont="1" applyFill="1" applyBorder="1" applyAlignment="1">
      <alignment horizontal="center"/>
    </xf>
    <xf numFmtId="0" fontId="4" fillId="2" borderId="0" xfId="3" applyFont="1" applyFill="1" applyAlignment="1">
      <alignment wrapText="1"/>
    </xf>
    <xf numFmtId="0" fontId="3" fillId="2" borderId="1" xfId="3" applyFont="1" applyFill="1" applyBorder="1" applyAlignment="1">
      <alignment horizontal="center" vertical="top" wrapText="1"/>
    </xf>
    <xf numFmtId="0" fontId="5" fillId="6" borderId="0" xfId="3" applyFont="1" applyFill="1"/>
    <xf numFmtId="0" fontId="23" fillId="6" borderId="0" xfId="3" applyFont="1" applyFill="1"/>
    <xf numFmtId="0" fontId="5" fillId="2" borderId="0" xfId="3" applyFont="1" applyFill="1"/>
    <xf numFmtId="0" fontId="14" fillId="4" borderId="0" xfId="3" applyFont="1" applyFill="1"/>
    <xf numFmtId="0" fontId="8" fillId="4" borderId="0" xfId="3" applyFont="1" applyFill="1"/>
    <xf numFmtId="0" fontId="14" fillId="4" borderId="8" xfId="3" applyFont="1" applyFill="1" applyBorder="1"/>
    <xf numFmtId="0" fontId="2" fillId="4" borderId="7" xfId="3" applyFill="1" applyBorder="1"/>
    <xf numFmtId="0" fontId="8" fillId="4" borderId="6" xfId="3" applyFont="1" applyFill="1" applyBorder="1"/>
    <xf numFmtId="0" fontId="2" fillId="2" borderId="0" xfId="3" applyFill="1" applyProtection="1">
      <protection locked="0"/>
    </xf>
    <xf numFmtId="8" fontId="2" fillId="2" borderId="0" xfId="3" applyNumberFormat="1" applyFill="1"/>
    <xf numFmtId="8" fontId="22" fillId="4" borderId="5" xfId="3" applyNumberFormat="1" applyFont="1" applyFill="1" applyBorder="1"/>
    <xf numFmtId="0" fontId="17" fillId="4" borderId="0" xfId="3" quotePrefix="1" applyFont="1" applyFill="1"/>
    <xf numFmtId="0" fontId="17" fillId="4" borderId="0" xfId="3" applyFont="1" applyFill="1"/>
    <xf numFmtId="0" fontId="10" fillId="4" borderId="4" xfId="3" applyFont="1" applyFill="1" applyBorder="1"/>
    <xf numFmtId="0" fontId="14" fillId="2" borderId="8" xfId="3" applyFont="1" applyFill="1" applyBorder="1"/>
    <xf numFmtId="0" fontId="8" fillId="2" borderId="7" xfId="3" applyFont="1" applyFill="1" applyBorder="1"/>
    <xf numFmtId="0" fontId="8" fillId="2" borderId="6" xfId="3" applyFont="1" applyFill="1" applyBorder="1"/>
    <xf numFmtId="165" fontId="2" fillId="2" borderId="0" xfId="3" applyNumberFormat="1" applyFill="1"/>
    <xf numFmtId="165" fontId="14" fillId="2" borderId="5" xfId="3" applyNumberFormat="1" applyFont="1" applyFill="1" applyBorder="1" applyAlignment="1">
      <alignment horizontal="right"/>
    </xf>
    <xf numFmtId="0" fontId="15" fillId="2" borderId="0" xfId="3" applyFont="1" applyFill="1"/>
    <xf numFmtId="0" fontId="8" fillId="2" borderId="4" xfId="3" applyFont="1" applyFill="1" applyBorder="1"/>
    <xf numFmtId="0" fontId="8" fillId="2" borderId="0" xfId="3" applyFont="1" applyFill="1"/>
    <xf numFmtId="165" fontId="14" fillId="2" borderId="5" xfId="3" applyNumberFormat="1" applyFont="1" applyFill="1" applyBorder="1"/>
    <xf numFmtId="0" fontId="14" fillId="2" borderId="4" xfId="3" applyFont="1" applyFill="1" applyBorder="1"/>
    <xf numFmtId="0" fontId="15" fillId="2" borderId="0" xfId="3" quotePrefix="1" applyFont="1" applyFill="1"/>
    <xf numFmtId="0" fontId="14" fillId="2" borderId="3" xfId="3" applyFont="1" applyFill="1" applyBorder="1" applyAlignment="1">
      <alignment horizontal="right"/>
    </xf>
    <xf numFmtId="0" fontId="8" fillId="2" borderId="2" xfId="3" applyFont="1" applyFill="1" applyBorder="1"/>
    <xf numFmtId="0" fontId="2" fillId="2" borderId="0" xfId="3" applyFill="1" applyAlignment="1">
      <alignment horizontal="left" vertical="top"/>
    </xf>
    <xf numFmtId="0" fontId="8" fillId="2" borderId="0" xfId="3" applyFont="1" applyFill="1" applyAlignment="1">
      <alignment horizontal="left"/>
    </xf>
    <xf numFmtId="49" fontId="19" fillId="3" borderId="1" xfId="3" applyNumberFormat="1" applyFont="1" applyFill="1" applyBorder="1" applyAlignment="1" applyProtection="1">
      <alignment horizontal="left"/>
      <protection locked="0"/>
    </xf>
    <xf numFmtId="0" fontId="14" fillId="0" borderId="0" xfId="3" applyFont="1"/>
    <xf numFmtId="0" fontId="11" fillId="0" borderId="0" xfId="3" applyFont="1"/>
    <xf numFmtId="0" fontId="13" fillId="2" borderId="0" xfId="3" applyFont="1" applyFill="1" applyAlignment="1">
      <alignment horizontal="left" vertical="center"/>
    </xf>
    <xf numFmtId="0" fontId="18" fillId="2" borderId="0" xfId="3" applyFont="1" applyFill="1" applyAlignment="1">
      <alignment horizontal="left" vertical="center"/>
    </xf>
    <xf numFmtId="0" fontId="11" fillId="2" borderId="0" xfId="3" applyFont="1" applyFill="1"/>
    <xf numFmtId="166" fontId="9" fillId="3" borderId="1" xfId="3" applyNumberFormat="1" applyFont="1" applyFill="1" applyBorder="1" applyAlignment="1" applyProtection="1">
      <alignment horizontal="center"/>
      <protection locked="0"/>
    </xf>
    <xf numFmtId="166" fontId="9" fillId="3" borderId="14" xfId="3" applyNumberFormat="1" applyFont="1" applyFill="1" applyBorder="1" applyAlignment="1" applyProtection="1">
      <alignment horizontal="center"/>
      <protection locked="0"/>
    </xf>
    <xf numFmtId="0" fontId="10" fillId="2" borderId="0" xfId="3" applyFont="1" applyFill="1"/>
    <xf numFmtId="166" fontId="9" fillId="3" borderId="13" xfId="3" applyNumberFormat="1" applyFont="1" applyFill="1" applyBorder="1" applyAlignment="1" applyProtection="1">
      <alignment horizontal="center"/>
      <protection locked="0"/>
    </xf>
    <xf numFmtId="166" fontId="2" fillId="2" borderId="0" xfId="3" applyNumberFormat="1" applyFill="1"/>
    <xf numFmtId="166" fontId="9" fillId="3" borderId="12" xfId="3" applyNumberFormat="1" applyFont="1" applyFill="1" applyBorder="1" applyAlignment="1" applyProtection="1">
      <alignment horizontal="center"/>
      <protection locked="0"/>
    </xf>
    <xf numFmtId="0" fontId="10" fillId="2" borderId="0" xfId="3" applyFont="1" applyFill="1" applyAlignment="1">
      <alignment horizontal="left"/>
    </xf>
    <xf numFmtId="0" fontId="13" fillId="2" borderId="0" xfId="3" applyFont="1" applyFill="1" applyAlignment="1">
      <alignment horizontal="center"/>
    </xf>
    <xf numFmtId="165" fontId="8" fillId="2" borderId="0" xfId="3" applyNumberFormat="1" applyFont="1" applyFill="1"/>
    <xf numFmtId="0" fontId="10" fillId="2" borderId="0" xfId="3" applyFont="1" applyFill="1" applyAlignment="1">
      <alignment horizontal="left" wrapText="1"/>
    </xf>
    <xf numFmtId="0" fontId="14" fillId="2" borderId="0" xfId="3" applyFont="1" applyFill="1"/>
    <xf numFmtId="165" fontId="11" fillId="2" borderId="0" xfId="3" applyNumberFormat="1" applyFont="1" applyFill="1" applyAlignment="1">
      <alignment horizontal="right"/>
    </xf>
    <xf numFmtId="0" fontId="9" fillId="3" borderId="1" xfId="3" applyFont="1" applyFill="1" applyBorder="1" applyProtection="1">
      <protection locked="0"/>
    </xf>
    <xf numFmtId="0" fontId="10" fillId="2" borderId="0" xfId="3" applyFont="1" applyFill="1" applyAlignment="1">
      <alignment horizontal="left" vertical="top" wrapText="1"/>
    </xf>
    <xf numFmtId="0" fontId="8" fillId="2" borderId="0" xfId="3" applyFont="1" applyFill="1" applyAlignment="1">
      <alignment horizontal="left" vertical="center"/>
    </xf>
    <xf numFmtId="166" fontId="9" fillId="3" borderId="1" xfId="3" applyNumberFormat="1" applyFont="1" applyFill="1" applyBorder="1" applyAlignment="1" applyProtection="1">
      <alignment vertical="center"/>
      <protection locked="0"/>
    </xf>
    <xf numFmtId="0" fontId="11" fillId="2" borderId="0" xfId="3" applyFont="1" applyFill="1" applyAlignment="1">
      <alignment vertical="center"/>
    </xf>
    <xf numFmtId="0" fontId="9" fillId="2" borderId="0" xfId="3" applyFont="1" applyFill="1" applyAlignment="1">
      <alignment horizontal="left"/>
    </xf>
    <xf numFmtId="14" fontId="9" fillId="3" borderId="1" xfId="3" applyNumberFormat="1" applyFont="1" applyFill="1" applyBorder="1" applyAlignment="1" applyProtection="1">
      <alignment horizontal="right" vertical="center"/>
      <protection locked="0"/>
    </xf>
    <xf numFmtId="0" fontId="20" fillId="2" borderId="0" xfId="3" applyFont="1" applyFill="1" applyAlignment="1">
      <alignment vertical="top"/>
    </xf>
    <xf numFmtId="0" fontId="8" fillId="0" borderId="0" xfId="0" applyFont="1" applyAlignment="1">
      <alignment vertical="center"/>
    </xf>
    <xf numFmtId="0" fontId="15" fillId="2" borderId="0" xfId="0" applyFont="1" applyFill="1" applyAlignment="1">
      <alignment horizontal="left" vertical="top" wrapText="1"/>
    </xf>
    <xf numFmtId="0" fontId="31" fillId="2" borderId="0" xfId="3" applyFont="1" applyFill="1" applyAlignment="1">
      <alignment vertical="top"/>
    </xf>
    <xf numFmtId="0" fontId="15" fillId="4" borderId="0" xfId="0" applyFont="1" applyFill="1" applyAlignment="1">
      <alignment horizontal="left" vertical="top" wrapText="1"/>
    </xf>
    <xf numFmtId="0" fontId="16" fillId="5" borderId="0" xfId="0" applyFont="1" applyFill="1" applyAlignment="1">
      <alignment horizontal="left"/>
    </xf>
    <xf numFmtId="0" fontId="8" fillId="2" borderId="0" xfId="0" applyFont="1" applyFill="1" applyAlignment="1">
      <alignment horizontal="left"/>
    </xf>
    <xf numFmtId="0" fontId="16" fillId="5" borderId="9" xfId="0" applyFont="1" applyFill="1" applyBorder="1" applyAlignment="1">
      <alignment horizontal="left"/>
    </xf>
    <xf numFmtId="0" fontId="16" fillId="5" borderId="10" xfId="0" applyFont="1" applyFill="1" applyBorder="1" applyAlignment="1">
      <alignment horizontal="left"/>
    </xf>
    <xf numFmtId="0" fontId="16" fillId="5" borderId="11" xfId="0" applyFont="1" applyFill="1" applyBorder="1" applyAlignment="1">
      <alignment horizontal="left"/>
    </xf>
    <xf numFmtId="0" fontId="15" fillId="4" borderId="15" xfId="0" applyFont="1" applyFill="1" applyBorder="1" applyAlignment="1">
      <alignment horizontal="left" vertical="top" wrapText="1"/>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15" fillId="4" borderId="6" xfId="0" applyFont="1" applyFill="1" applyBorder="1" applyAlignment="1">
      <alignment horizontal="left" vertical="top"/>
    </xf>
    <xf numFmtId="0" fontId="15" fillId="4" borderId="7" xfId="0" applyFont="1" applyFill="1" applyBorder="1" applyAlignment="1">
      <alignment horizontal="left" vertical="top"/>
    </xf>
    <xf numFmtId="0" fontId="15" fillId="4" borderId="8" xfId="0" applyFont="1" applyFill="1" applyBorder="1" applyAlignment="1">
      <alignment horizontal="left" vertical="top"/>
    </xf>
    <xf numFmtId="0" fontId="3" fillId="2" borderId="1" xfId="0" applyFont="1" applyFill="1" applyBorder="1" applyAlignment="1">
      <alignment horizontal="center" wrapText="1"/>
    </xf>
    <xf numFmtId="0" fontId="8" fillId="2" borderId="0" xfId="0" applyFont="1" applyFill="1" applyAlignment="1">
      <alignment horizontal="right"/>
    </xf>
    <xf numFmtId="0" fontId="21" fillId="2" borderId="0" xfId="0" applyFont="1" applyFill="1" applyAlignment="1">
      <alignment horizontal="left" vertical="center"/>
    </xf>
    <xf numFmtId="0" fontId="16" fillId="5" borderId="17" xfId="0" applyFont="1" applyFill="1" applyBorder="1" applyAlignment="1">
      <alignment horizontal="left"/>
    </xf>
    <xf numFmtId="0" fontId="16" fillId="5" borderId="18" xfId="0" applyFont="1" applyFill="1" applyBorder="1" applyAlignment="1">
      <alignment horizontal="left"/>
    </xf>
    <xf numFmtId="0" fontId="16" fillId="5" borderId="19" xfId="0" applyFont="1" applyFill="1" applyBorder="1" applyAlignment="1">
      <alignment horizontal="left"/>
    </xf>
    <xf numFmtId="0" fontId="24" fillId="2" borderId="0" xfId="2" applyFill="1" applyBorder="1" applyAlignment="1">
      <alignment horizontal="left"/>
    </xf>
    <xf numFmtId="0" fontId="16" fillId="5" borderId="9" xfId="3" applyFont="1" applyFill="1" applyBorder="1" applyAlignment="1">
      <alignment horizontal="left"/>
    </xf>
    <xf numFmtId="0" fontId="16" fillId="5" borderId="10" xfId="3" applyFont="1" applyFill="1" applyBorder="1" applyAlignment="1">
      <alignment horizontal="left"/>
    </xf>
    <xf numFmtId="0" fontId="16" fillId="5" borderId="11" xfId="3" applyFont="1" applyFill="1" applyBorder="1" applyAlignment="1">
      <alignment horizontal="left"/>
    </xf>
    <xf numFmtId="0" fontId="16" fillId="5" borderId="15" xfId="3" applyFont="1" applyFill="1" applyBorder="1" applyAlignment="1">
      <alignment horizontal="left"/>
    </xf>
    <xf numFmtId="0" fontId="16" fillId="5" borderId="2" xfId="3" applyFont="1" applyFill="1" applyBorder="1" applyAlignment="1">
      <alignment horizontal="left"/>
    </xf>
    <xf numFmtId="0" fontId="16" fillId="5" borderId="3" xfId="3" applyFont="1" applyFill="1" applyBorder="1" applyAlignment="1">
      <alignment horizontal="left"/>
    </xf>
    <xf numFmtId="0" fontId="15" fillId="4" borderId="15" xfId="3" applyFont="1" applyFill="1" applyBorder="1" applyAlignment="1">
      <alignment horizontal="left" vertical="top" wrapText="1"/>
    </xf>
    <xf numFmtId="0" fontId="15" fillId="4" borderId="2" xfId="3" applyFont="1" applyFill="1" applyBorder="1" applyAlignment="1">
      <alignment horizontal="left" vertical="top"/>
    </xf>
    <xf numFmtId="0" fontId="15" fillId="4" borderId="3" xfId="3" applyFont="1" applyFill="1" applyBorder="1" applyAlignment="1">
      <alignment horizontal="left" vertical="top"/>
    </xf>
    <xf numFmtId="0" fontId="15" fillId="4" borderId="6" xfId="3" applyFont="1" applyFill="1" applyBorder="1" applyAlignment="1">
      <alignment horizontal="left" vertical="top"/>
    </xf>
    <xf numFmtId="0" fontId="15" fillId="4" borderId="7" xfId="3" applyFont="1" applyFill="1" applyBorder="1" applyAlignment="1">
      <alignment horizontal="left" vertical="top"/>
    </xf>
    <xf numFmtId="0" fontId="15" fillId="4" borderId="8" xfId="3" applyFont="1" applyFill="1" applyBorder="1" applyAlignment="1">
      <alignment horizontal="left" vertical="top"/>
    </xf>
    <xf numFmtId="0" fontId="3" fillId="2" borderId="1" xfId="3" applyFont="1" applyFill="1" applyBorder="1" applyAlignment="1">
      <alignment horizontal="center" wrapText="1"/>
    </xf>
    <xf numFmtId="0" fontId="8" fillId="2" borderId="0" xfId="3" applyFont="1" applyFill="1" applyAlignment="1">
      <alignment horizontal="right"/>
    </xf>
    <xf numFmtId="0" fontId="8" fillId="2" borderId="0" xfId="3" applyFont="1" applyFill="1" applyAlignment="1">
      <alignment horizontal="left"/>
    </xf>
    <xf numFmtId="0" fontId="21" fillId="2" borderId="0" xfId="3" applyFont="1" applyFill="1" applyAlignment="1">
      <alignment horizontal="left" vertical="center"/>
    </xf>
    <xf numFmtId="0" fontId="8" fillId="2" borderId="0" xfId="3" applyFont="1" applyFill="1" applyAlignment="1">
      <alignment horizontal="left" vertical="top" wrapText="1"/>
    </xf>
    <xf numFmtId="0" fontId="8" fillId="2" borderId="7" xfId="3" applyFont="1" applyFill="1" applyBorder="1" applyAlignment="1">
      <alignment horizontal="left" vertical="top"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25" fillId="2" borderId="0" xfId="3" applyFont="1" applyFill="1" applyAlignment="1">
      <alignment horizontal="left" vertical="top" wrapText="1"/>
    </xf>
    <xf numFmtId="0" fontId="16" fillId="5" borderId="0" xfId="3" applyFont="1" applyFill="1" applyAlignment="1">
      <alignment horizontal="left"/>
    </xf>
    <xf numFmtId="0" fontId="27" fillId="2" borderId="0" xfId="3" applyFont="1" applyFill="1" applyAlignment="1">
      <alignment horizontal="left" wrapText="1"/>
    </xf>
    <xf numFmtId="0" fontId="27" fillId="2" borderId="5" xfId="3" applyFont="1" applyFill="1" applyBorder="1" applyAlignment="1">
      <alignment horizontal="left" wrapText="1"/>
    </xf>
    <xf numFmtId="0" fontId="27" fillId="0" borderId="0" xfId="3" applyFont="1" applyAlignment="1">
      <alignment horizontal="left" wrapText="1"/>
    </xf>
    <xf numFmtId="0" fontId="27" fillId="0" borderId="5" xfId="3" applyFont="1" applyBorder="1" applyAlignment="1">
      <alignment horizontal="left" wrapText="1"/>
    </xf>
  </cellXfs>
  <cellStyles count="4">
    <cellStyle name="Comma" xfId="1" builtinId="3"/>
    <cellStyle name="Hyperlink" xfId="2" builtinId="8"/>
    <cellStyle name="Normal" xfId="0" builtinId="0"/>
    <cellStyle name="Normal 2" xfId="3" xr:uid="{7ECAFD4C-3082-4C39-B7E5-3B9391FD66BA}"/>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514127</xdr:colOff>
      <xdr:row>0</xdr:row>
      <xdr:rowOff>69523</xdr:rowOff>
    </xdr:from>
    <xdr:ext cx="2439227" cy="702654"/>
    <xdr:pic>
      <xdr:nvPicPr>
        <xdr:cNvPr id="2" name="Picture 1">
          <a:extLst>
            <a:ext uri="{FF2B5EF4-FFF2-40B4-BE49-F238E27FC236}">
              <a16:creationId xmlns:a16="http://schemas.microsoft.com/office/drawing/2014/main" id="{33DB4C97-FEC7-4194-96E2-07FA3E887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0351" y="69523"/>
          <a:ext cx="2439227" cy="7026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540499</xdr:colOff>
      <xdr:row>0</xdr:row>
      <xdr:rowOff>20927</xdr:rowOff>
    </xdr:from>
    <xdr:ext cx="2520201" cy="703820"/>
    <xdr:pic>
      <xdr:nvPicPr>
        <xdr:cNvPr id="2" name="Picture 1">
          <a:extLst>
            <a:ext uri="{FF2B5EF4-FFF2-40B4-BE49-F238E27FC236}">
              <a16:creationId xmlns:a16="http://schemas.microsoft.com/office/drawing/2014/main" id="{8AFEC695-E78C-4002-9B6E-7441335AF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3099" y="20927"/>
          <a:ext cx="2520201" cy="7038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ACEC-66D3-4467-B2CC-B8E35926577F}">
  <sheetPr>
    <pageSetUpPr fitToPage="1"/>
  </sheetPr>
  <dimension ref="A1:CG70"/>
  <sheetViews>
    <sheetView tabSelected="1" zoomScale="98" zoomScaleNormal="98" workbookViewId="0">
      <selection activeCell="C7" sqref="C7"/>
    </sheetView>
  </sheetViews>
  <sheetFormatPr defaultColWidth="9.140625" defaultRowHeight="12.75" x14ac:dyDescent="0.2"/>
  <cols>
    <col min="1" max="1" width="6.28515625" style="2" customWidth="1"/>
    <col min="2" max="2" width="29.42578125" style="2" customWidth="1"/>
    <col min="3" max="3" width="17.42578125" style="2" customWidth="1"/>
    <col min="4" max="4" width="8" style="2" customWidth="1"/>
    <col min="5" max="5" width="14.42578125" style="2" customWidth="1"/>
    <col min="6" max="6" width="8.85546875" style="2" customWidth="1"/>
    <col min="7" max="7" width="19" style="2" customWidth="1"/>
    <col min="8" max="8" width="16.140625" style="2" customWidth="1"/>
    <col min="9" max="9" width="19.28515625" style="2" hidden="1" customWidth="1"/>
    <col min="10" max="10" width="14.42578125" style="2" hidden="1" customWidth="1"/>
    <col min="11" max="11" width="9.42578125" style="2" hidden="1" customWidth="1"/>
    <col min="12" max="12" width="9.85546875" style="2" hidden="1" customWidth="1"/>
    <col min="13" max="13" width="13.28515625" style="2" hidden="1" customWidth="1"/>
    <col min="14" max="14" width="11.28515625" style="2" hidden="1" customWidth="1"/>
    <col min="15" max="15" width="3.28515625" style="2" hidden="1" customWidth="1"/>
    <col min="16" max="16" width="6.7109375" style="2" hidden="1" customWidth="1"/>
    <col min="17" max="17" width="8.42578125" style="2" hidden="1" customWidth="1"/>
    <col min="18" max="18" width="1.85546875" style="2" customWidth="1"/>
    <col min="19" max="19" width="16.42578125" style="2" customWidth="1"/>
    <col min="20" max="21" width="13.85546875" style="2" customWidth="1"/>
    <col min="22" max="26" width="9.140625" style="2" customWidth="1"/>
    <col min="27" max="85" width="9.140625" style="2"/>
  </cols>
  <sheetData>
    <row r="1" spans="1:85" ht="33" customHeight="1" x14ac:dyDescent="0.2">
      <c r="A1" s="50" t="s">
        <v>57</v>
      </c>
    </row>
    <row r="2" spans="1:85" ht="33.75" customHeight="1" x14ac:dyDescent="0.25">
      <c r="A2" s="1"/>
    </row>
    <row r="3" spans="1:85" s="24" customFormat="1" ht="45" customHeight="1" x14ac:dyDescent="0.2">
      <c r="A3" s="152" t="s">
        <v>81</v>
      </c>
      <c r="B3" s="152"/>
      <c r="C3" s="152"/>
      <c r="D3" s="152"/>
      <c r="E3" s="152"/>
      <c r="F3" s="152"/>
      <c r="G3" s="152"/>
      <c r="H3" s="152"/>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s="24" customFormat="1" ht="15" customHeight="1" x14ac:dyDescent="0.2">
      <c r="B4" s="25"/>
      <c r="C4" s="25"/>
      <c r="D4" s="25"/>
      <c r="E4" s="25"/>
      <c r="F4" s="25"/>
      <c r="G4" s="25"/>
      <c r="H4" s="25"/>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row>
    <row r="5" spans="1:85" ht="16.5" customHeight="1" x14ac:dyDescent="0.3">
      <c r="A5" s="153" t="s">
        <v>19</v>
      </c>
      <c r="B5" s="153"/>
      <c r="C5" s="153"/>
      <c r="D5" s="153"/>
      <c r="E5" s="153"/>
      <c r="F5" s="153"/>
      <c r="G5" s="153"/>
      <c r="H5" s="153"/>
    </row>
    <row r="6" spans="1:85" ht="12.75" customHeight="1" x14ac:dyDescent="0.3">
      <c r="A6" s="21"/>
      <c r="B6" s="21"/>
      <c r="C6" s="21"/>
      <c r="D6" s="21"/>
      <c r="E6" s="21"/>
      <c r="F6" s="21"/>
      <c r="G6" s="21"/>
      <c r="H6" s="21"/>
    </row>
    <row r="7" spans="1:85" ht="21.75" customHeight="1" x14ac:dyDescent="0.3">
      <c r="A7" s="53" t="s">
        <v>56</v>
      </c>
      <c r="B7" s="9"/>
      <c r="C7" s="77"/>
      <c r="D7" s="149" t="s">
        <v>72</v>
      </c>
      <c r="E7" s="59"/>
      <c r="F7" s="59"/>
      <c r="G7" s="59"/>
      <c r="H7" s="59"/>
      <c r="L7" s="41"/>
    </row>
    <row r="8" spans="1:85" ht="19.5" customHeight="1" x14ac:dyDescent="0.2">
      <c r="A8" s="18"/>
      <c r="B8" s="18"/>
      <c r="C8" s="13"/>
      <c r="D8" s="59"/>
      <c r="E8" s="59"/>
      <c r="F8" s="59"/>
      <c r="G8" s="59"/>
      <c r="H8" s="59"/>
      <c r="L8" s="40"/>
    </row>
    <row r="9" spans="1:85" ht="16.899999999999999" customHeight="1" x14ac:dyDescent="0.3">
      <c r="A9" s="53" t="s">
        <v>8</v>
      </c>
      <c r="B9" s="17"/>
      <c r="C9" s="54"/>
      <c r="D9" s="9" t="s">
        <v>10</v>
      </c>
      <c r="E9" s="165" t="s">
        <v>9</v>
      </c>
      <c r="F9" s="165"/>
      <c r="G9" s="165"/>
      <c r="H9" s="8">
        <f>IF(OR(C9&gt;0),C7/C9,0)</f>
        <v>0</v>
      </c>
    </row>
    <row r="10" spans="1:85" ht="12" customHeight="1" x14ac:dyDescent="0.2">
      <c r="A10" s="11"/>
      <c r="B10" s="11"/>
      <c r="C10" s="9"/>
      <c r="D10" s="9"/>
      <c r="E10" s="12"/>
      <c r="F10" s="12"/>
      <c r="G10" s="12"/>
      <c r="H10" s="13"/>
    </row>
    <row r="11" spans="1:85" ht="12.75" customHeight="1" x14ac:dyDescent="0.25">
      <c r="A11" s="53" t="s">
        <v>13</v>
      </c>
      <c r="B11" s="17"/>
      <c r="C11" s="9"/>
      <c r="D11" s="9"/>
      <c r="E11" s="12"/>
      <c r="F11" s="12"/>
      <c r="G11" s="12"/>
      <c r="H11" s="13"/>
    </row>
    <row r="12" spans="1:85" x14ac:dyDescent="0.2">
      <c r="A12" s="154" t="s">
        <v>74</v>
      </c>
      <c r="B12" s="154"/>
      <c r="C12" s="154"/>
      <c r="D12" s="154"/>
      <c r="E12" s="154"/>
      <c r="F12" s="154"/>
      <c r="G12" s="154"/>
      <c r="H12" s="154"/>
    </row>
    <row r="13" spans="1:85" ht="9" customHeight="1" x14ac:dyDescent="0.2">
      <c r="A13" s="11"/>
      <c r="B13" s="11"/>
      <c r="C13" s="9"/>
      <c r="D13" s="9"/>
      <c r="E13" s="12"/>
      <c r="F13" s="12"/>
      <c r="G13" s="12"/>
      <c r="H13" s="13"/>
    </row>
    <row r="14" spans="1:85" ht="15.75" x14ac:dyDescent="0.25">
      <c r="A14" s="53" t="s">
        <v>12</v>
      </c>
      <c r="B14" s="12"/>
      <c r="C14" s="10" t="s">
        <v>11</v>
      </c>
      <c r="D14" s="12"/>
      <c r="E14" s="9"/>
      <c r="F14" s="9"/>
      <c r="G14" s="9"/>
      <c r="H14" s="9"/>
    </row>
    <row r="15" spans="1:85" ht="18.75" x14ac:dyDescent="0.3">
      <c r="A15" s="7"/>
      <c r="B15" s="9" t="s">
        <v>39</v>
      </c>
      <c r="C15" s="55"/>
      <c r="D15" s="166" t="s">
        <v>25</v>
      </c>
      <c r="E15" s="166"/>
      <c r="F15" s="166"/>
      <c r="G15" s="166"/>
      <c r="H15" s="166"/>
    </row>
    <row r="16" spans="1:85" ht="18.75" x14ac:dyDescent="0.3">
      <c r="A16" s="7"/>
      <c r="B16" s="9" t="s">
        <v>24</v>
      </c>
      <c r="C16" s="56" t="s">
        <v>54</v>
      </c>
      <c r="D16" s="166"/>
      <c r="E16" s="166"/>
      <c r="F16" s="166"/>
      <c r="G16" s="166"/>
      <c r="H16" s="166"/>
      <c r="J16" s="44"/>
    </row>
    <row r="17" spans="1:11" ht="18.75" x14ac:dyDescent="0.3">
      <c r="A17" s="7"/>
      <c r="B17" s="9" t="s">
        <v>23</v>
      </c>
      <c r="C17" s="56"/>
      <c r="D17" s="166"/>
      <c r="E17" s="166"/>
      <c r="F17" s="166"/>
      <c r="G17" s="166"/>
      <c r="H17" s="166"/>
    </row>
    <row r="18" spans="1:11" ht="18.75" x14ac:dyDescent="0.3">
      <c r="A18" s="7"/>
      <c r="B18" s="9" t="s">
        <v>7</v>
      </c>
      <c r="C18" s="57"/>
      <c r="D18" s="166"/>
      <c r="E18" s="166"/>
      <c r="F18" s="166"/>
      <c r="G18" s="166"/>
      <c r="H18" s="166"/>
    </row>
    <row r="19" spans="1:11" ht="6" customHeight="1" x14ac:dyDescent="0.2">
      <c r="A19" s="3"/>
      <c r="C19" s="26"/>
      <c r="D19" s="26"/>
      <c r="E19" s="26"/>
      <c r="F19"/>
      <c r="H19" s="26"/>
    </row>
    <row r="20" spans="1:11" ht="18.75" x14ac:dyDescent="0.3">
      <c r="A20" s="53" t="s">
        <v>45</v>
      </c>
      <c r="B20" s="9"/>
      <c r="C20" s="22"/>
      <c r="D20" s="9"/>
      <c r="E20"/>
      <c r="F20" s="58" t="s">
        <v>53</v>
      </c>
      <c r="G20" s="49" t="s">
        <v>44</v>
      </c>
      <c r="H20" s="26"/>
      <c r="J20" s="2" t="b">
        <f>OR(F20="No",F20="N")</f>
        <v>0</v>
      </c>
      <c r="K20" s="41" t="s">
        <v>37</v>
      </c>
    </row>
    <row r="21" spans="1:11" ht="8.25" customHeight="1" x14ac:dyDescent="0.25">
      <c r="A21" s="53"/>
      <c r="B21" s="9"/>
      <c r="C21" s="22"/>
      <c r="D21" s="9"/>
      <c r="E21" s="9"/>
      <c r="F21" s="49"/>
      <c r="G21" s="26"/>
      <c r="H21" s="26"/>
      <c r="J21"/>
      <c r="K21"/>
    </row>
    <row r="22" spans="1:11" ht="19.5" hidden="1" customHeight="1" x14ac:dyDescent="0.25">
      <c r="A22" s="64" t="s">
        <v>41</v>
      </c>
      <c r="B22" s="65"/>
      <c r="C22" s="65"/>
      <c r="D22" s="65"/>
      <c r="E22"/>
      <c r="F22" s="75"/>
      <c r="G22"/>
      <c r="H22"/>
      <c r="J22" s="2" t="b">
        <f>OR(F20="Yes",E23="Y")</f>
        <v>1</v>
      </c>
      <c r="K22" s="41" t="s">
        <v>38</v>
      </c>
    </row>
    <row r="23" spans="1:11" ht="9.6" hidden="1" customHeight="1" x14ac:dyDescent="0.2">
      <c r="A23" s="9"/>
      <c r="B23" s="9"/>
      <c r="C23" s="22"/>
      <c r="D23" s="9"/>
      <c r="E23" s="9"/>
      <c r="F23"/>
      <c r="G23"/>
      <c r="H23" s="76"/>
      <c r="J23"/>
      <c r="K23"/>
    </row>
    <row r="24" spans="1:11" ht="9" customHeight="1" x14ac:dyDescent="0.2"/>
    <row r="25" spans="1:11" ht="19.5" thickBot="1" x14ac:dyDescent="0.35">
      <c r="A25" s="155" t="s">
        <v>73</v>
      </c>
      <c r="B25" s="156"/>
      <c r="C25" s="156"/>
      <c r="D25" s="156"/>
      <c r="E25" s="156"/>
      <c r="F25" s="156"/>
      <c r="G25" s="156"/>
      <c r="H25" s="157"/>
    </row>
    <row r="26" spans="1:11" ht="15" x14ac:dyDescent="0.25">
      <c r="A26" s="32" t="s">
        <v>15</v>
      </c>
      <c r="B26" s="30"/>
      <c r="C26" s="30"/>
      <c r="D26" s="30"/>
      <c r="E26" s="30"/>
      <c r="F26" s="30"/>
      <c r="G26" s="30"/>
      <c r="H26" s="31" t="s">
        <v>18</v>
      </c>
    </row>
    <row r="27" spans="1:11" ht="15" x14ac:dyDescent="0.25">
      <c r="A27" s="32"/>
      <c r="B27" s="34" t="s">
        <v>36</v>
      </c>
      <c r="C27" s="34"/>
      <c r="D27" s="63" t="s">
        <v>43</v>
      </c>
      <c r="E27" s="34"/>
      <c r="F27" s="34"/>
      <c r="G27" s="34"/>
      <c r="H27" s="35">
        <f>IF(J20=TRUE, J61,K61)</f>
        <v>0</v>
      </c>
    </row>
    <row r="28" spans="1:11" ht="9.75" customHeight="1" x14ac:dyDescent="0.25">
      <c r="A28" s="33"/>
      <c r="B28" s="9"/>
      <c r="C28" s="9"/>
      <c r="D28" s="9"/>
      <c r="E28" s="9"/>
      <c r="F28" s="9"/>
      <c r="G28" s="9"/>
      <c r="H28" s="36"/>
    </row>
    <row r="29" spans="1:11" ht="15" x14ac:dyDescent="0.25">
      <c r="A29" s="32" t="s">
        <v>49</v>
      </c>
      <c r="B29" s="9"/>
      <c r="C29" s="9"/>
      <c r="D29" s="9"/>
      <c r="E29" s="9"/>
      <c r="F29" s="9"/>
      <c r="G29" s="9"/>
      <c r="H29" s="36"/>
    </row>
    <row r="30" spans="1:11" ht="15" x14ac:dyDescent="0.25">
      <c r="A30" s="33"/>
      <c r="B30" s="34" t="s">
        <v>48</v>
      </c>
      <c r="C30" s="9"/>
      <c r="D30" s="9" t="s">
        <v>26</v>
      </c>
      <c r="E30" s="9"/>
      <c r="F30" s="9"/>
      <c r="G30" s="9"/>
      <c r="H30" s="35" t="str">
        <f>IF(C7&lt;20000,"$0.00",(K63))</f>
        <v>$0.00</v>
      </c>
    </row>
    <row r="31" spans="1:11" ht="9.75" customHeight="1" x14ac:dyDescent="0.25">
      <c r="A31" s="33"/>
      <c r="B31" s="9"/>
      <c r="C31" s="9"/>
      <c r="D31" s="9"/>
      <c r="E31" s="9"/>
      <c r="F31" s="9"/>
      <c r="G31" s="9"/>
      <c r="H31" s="36"/>
    </row>
    <row r="32" spans="1:11" ht="15" x14ac:dyDescent="0.25">
      <c r="A32" s="32" t="s">
        <v>3</v>
      </c>
      <c r="B32" s="9"/>
      <c r="C32" s="9"/>
      <c r="D32" s="9"/>
      <c r="E32" s="9"/>
      <c r="F32" s="9"/>
      <c r="G32" s="9"/>
      <c r="H32" s="36"/>
    </row>
    <row r="33" spans="1:14" ht="15" x14ac:dyDescent="0.25">
      <c r="A33" s="33"/>
      <c r="B33" s="34" t="s">
        <v>16</v>
      </c>
      <c r="C33" s="34"/>
      <c r="D33" s="9" t="s">
        <v>26</v>
      </c>
      <c r="E33" s="34"/>
      <c r="F33" s="34"/>
      <c r="G33" s="34"/>
      <c r="H33" s="35" t="str">
        <f>IF(C7&lt;20000,"$0.00",J62)</f>
        <v>$0.00</v>
      </c>
    </row>
    <row r="34" spans="1:14" ht="15" x14ac:dyDescent="0.25">
      <c r="A34" s="33"/>
      <c r="B34" s="34" t="s">
        <v>22</v>
      </c>
      <c r="C34" s="34"/>
      <c r="D34" s="9" t="s">
        <v>55</v>
      </c>
      <c r="E34" s="34"/>
      <c r="F34" s="34"/>
      <c r="G34" s="34"/>
      <c r="H34" s="35" t="str">
        <f>IF(C7&lt;65000,"$0.00",(J62*1.75))</f>
        <v>$0.00</v>
      </c>
      <c r="I34" s="40"/>
    </row>
    <row r="35" spans="1:14" ht="6.75" customHeight="1" x14ac:dyDescent="0.25">
      <c r="A35" s="37"/>
      <c r="B35" s="38"/>
      <c r="C35" s="38"/>
      <c r="D35" s="38"/>
      <c r="E35" s="38"/>
      <c r="F35" s="38"/>
      <c r="G35" s="38"/>
      <c r="H35" s="39"/>
    </row>
    <row r="36" spans="1:14" ht="6.75" customHeight="1" x14ac:dyDescent="0.25">
      <c r="A36" s="19"/>
      <c r="B36" s="19"/>
      <c r="C36" s="19"/>
      <c r="D36" s="19"/>
      <c r="E36" s="19"/>
      <c r="F36" s="19"/>
      <c r="G36" s="19"/>
      <c r="H36" s="20"/>
    </row>
    <row r="37" spans="1:14" ht="19.5" thickBot="1" x14ac:dyDescent="0.35">
      <c r="A37" s="155" t="s">
        <v>75</v>
      </c>
      <c r="B37" s="156"/>
      <c r="C37" s="156"/>
      <c r="D37" s="156"/>
      <c r="E37" s="156"/>
      <c r="F37" s="156"/>
      <c r="G37" s="156"/>
      <c r="H37" s="157"/>
    </row>
    <row r="38" spans="1:14" ht="22.5" customHeight="1" x14ac:dyDescent="0.35">
      <c r="A38" s="45"/>
      <c r="B38" s="52" t="s">
        <v>40</v>
      </c>
      <c r="C38" s="62" t="s">
        <v>42</v>
      </c>
      <c r="D38" s="20"/>
      <c r="E38" s="20"/>
      <c r="F38" s="19"/>
      <c r="G38" s="19"/>
      <c r="H38" s="60">
        <f>H27+H33+H34+H30</f>
        <v>0</v>
      </c>
      <c r="I38" s="27"/>
      <c r="J38" s="29"/>
    </row>
    <row r="39" spans="1:14" ht="11.25" customHeight="1" x14ac:dyDescent="0.25">
      <c r="A39" s="46"/>
      <c r="B39" s="61"/>
      <c r="C39" s="61"/>
      <c r="D39" s="61"/>
      <c r="E39" s="61"/>
      <c r="F39" s="61"/>
      <c r="G39" s="61"/>
      <c r="H39" s="47"/>
    </row>
    <row r="40" spans="1:14" ht="6.75" customHeight="1" x14ac:dyDescent="0.25">
      <c r="A40" s="19"/>
      <c r="B40" s="19"/>
      <c r="C40" s="19"/>
      <c r="D40" s="19"/>
      <c r="E40" s="19"/>
      <c r="F40" s="19"/>
      <c r="G40" s="19"/>
      <c r="H40" s="20"/>
    </row>
    <row r="41" spans="1:14" ht="18.75" x14ac:dyDescent="0.3">
      <c r="A41" s="167" t="s">
        <v>27</v>
      </c>
      <c r="B41" s="168"/>
      <c r="C41" s="168"/>
      <c r="D41" s="168"/>
      <c r="E41" s="168"/>
      <c r="F41" s="168"/>
      <c r="G41" s="168"/>
      <c r="H41" s="169"/>
    </row>
    <row r="42" spans="1:14" ht="18.600000000000001" customHeight="1" x14ac:dyDescent="0.2">
      <c r="A42" s="158" t="s">
        <v>51</v>
      </c>
      <c r="B42" s="159"/>
      <c r="C42" s="159"/>
      <c r="D42" s="159"/>
      <c r="E42" s="159"/>
      <c r="F42" s="159"/>
      <c r="G42" s="159"/>
      <c r="H42" s="160"/>
    </row>
    <row r="43" spans="1:14" ht="12" customHeight="1" x14ac:dyDescent="0.2">
      <c r="A43" s="161"/>
      <c r="B43" s="162"/>
      <c r="C43" s="162"/>
      <c r="D43" s="162"/>
      <c r="E43" s="162"/>
      <c r="F43" s="162"/>
      <c r="G43" s="162"/>
      <c r="H43" s="163"/>
    </row>
    <row r="44" spans="1:14" ht="14.45" customHeight="1" x14ac:dyDescent="0.2">
      <c r="J44" s="3"/>
    </row>
    <row r="45" spans="1:14" ht="18.75" customHeight="1" x14ac:dyDescent="0.2">
      <c r="A45" s="170"/>
      <c r="B45" s="170"/>
      <c r="C45" s="170"/>
      <c r="D45" s="170"/>
      <c r="E45" s="170"/>
      <c r="F45" s="170"/>
      <c r="G45" s="170"/>
      <c r="H45" s="170"/>
      <c r="J45" s="3" t="s">
        <v>17</v>
      </c>
      <c r="M45" s="74" t="s">
        <v>52</v>
      </c>
      <c r="N45" s="48"/>
    </row>
    <row r="46" spans="1:14" ht="18.75" customHeight="1" x14ac:dyDescent="0.2"/>
    <row r="47" spans="1:14" ht="26.25" customHeight="1" x14ac:dyDescent="0.2">
      <c r="J47" s="164" t="s">
        <v>4</v>
      </c>
      <c r="K47" s="164"/>
      <c r="L47" s="4" t="s">
        <v>5</v>
      </c>
      <c r="M47" s="4" t="s">
        <v>0</v>
      </c>
      <c r="N47" s="4" t="s">
        <v>1</v>
      </c>
    </row>
    <row r="48" spans="1:14" ht="18.75" customHeight="1" x14ac:dyDescent="0.2">
      <c r="J48" s="14" t="s">
        <v>2</v>
      </c>
      <c r="K48" s="15">
        <v>0</v>
      </c>
      <c r="L48" s="5"/>
      <c r="M48" s="5"/>
      <c r="N48" s="5"/>
    </row>
    <row r="49" spans="1:85" ht="18.75" customHeight="1" x14ac:dyDescent="0.2">
      <c r="J49" s="14" t="s">
        <v>2</v>
      </c>
      <c r="K49" s="5">
        <v>5000</v>
      </c>
      <c r="L49" s="5">
        <f t="shared" ref="L49:L57" si="0">N49-M49</f>
        <v>82</v>
      </c>
      <c r="M49" s="70">
        <v>473</v>
      </c>
      <c r="N49" s="71">
        <v>555</v>
      </c>
    </row>
    <row r="50" spans="1:85" ht="29.25" customHeight="1" x14ac:dyDescent="0.2">
      <c r="J50" s="14" t="s">
        <v>2</v>
      </c>
      <c r="K50" s="5">
        <v>20000</v>
      </c>
      <c r="L50" s="5">
        <f t="shared" si="0"/>
        <v>53</v>
      </c>
      <c r="M50" s="70">
        <v>1093</v>
      </c>
      <c r="N50" s="71">
        <v>1146</v>
      </c>
    </row>
    <row r="51" spans="1:85" ht="18.75" customHeight="1" x14ac:dyDescent="0.2">
      <c r="J51" s="14" t="s">
        <v>2</v>
      </c>
      <c r="K51" s="5">
        <v>180000</v>
      </c>
      <c r="L51" s="5">
        <f t="shared" si="0"/>
        <v>47</v>
      </c>
      <c r="M51" s="70">
        <v>1753</v>
      </c>
      <c r="N51" s="71">
        <v>1800</v>
      </c>
      <c r="O51" s="2" t="s">
        <v>6</v>
      </c>
    </row>
    <row r="52" spans="1:85" ht="18.75" customHeight="1" x14ac:dyDescent="0.2">
      <c r="J52" s="14" t="s">
        <v>2</v>
      </c>
      <c r="K52" s="5">
        <v>180000</v>
      </c>
      <c r="L52" s="5">
        <f t="shared" si="0"/>
        <v>24</v>
      </c>
      <c r="M52" s="70">
        <v>2676</v>
      </c>
      <c r="N52" s="71">
        <v>2700</v>
      </c>
    </row>
    <row r="53" spans="1:85" ht="24" customHeight="1" x14ac:dyDescent="0.2">
      <c r="J53" s="14" t="s">
        <v>2</v>
      </c>
      <c r="K53" s="5">
        <v>500000</v>
      </c>
      <c r="L53" s="5">
        <f t="shared" si="0"/>
        <v>10</v>
      </c>
      <c r="M53" s="70">
        <v>4360</v>
      </c>
      <c r="N53" s="71">
        <v>4370</v>
      </c>
      <c r="O53" s="41" t="s">
        <v>31</v>
      </c>
    </row>
    <row r="54" spans="1:85" ht="26.25" customHeight="1" x14ac:dyDescent="0.2">
      <c r="B54" s="40"/>
      <c r="J54" s="14" t="s">
        <v>2</v>
      </c>
      <c r="K54" s="5">
        <v>500000</v>
      </c>
      <c r="L54" s="5">
        <f t="shared" si="0"/>
        <v>24</v>
      </c>
      <c r="M54" s="70">
        <v>4733</v>
      </c>
      <c r="N54" s="71">
        <v>4757</v>
      </c>
      <c r="O54" s="41" t="s">
        <v>20</v>
      </c>
    </row>
    <row r="55" spans="1:85" ht="18.75" customHeight="1" x14ac:dyDescent="0.2">
      <c r="J55" s="14" t="s">
        <v>2</v>
      </c>
      <c r="K55" s="5">
        <v>1000000</v>
      </c>
      <c r="L55" s="5">
        <f t="shared" si="0"/>
        <v>63</v>
      </c>
      <c r="M55" s="70">
        <v>6621</v>
      </c>
      <c r="N55" s="71">
        <v>6684</v>
      </c>
      <c r="O55" s="41" t="s">
        <v>31</v>
      </c>
    </row>
    <row r="56" spans="1:85" ht="18.75" customHeight="1" x14ac:dyDescent="0.2">
      <c r="J56" s="14" t="s">
        <v>2</v>
      </c>
      <c r="K56" s="5">
        <v>1000000</v>
      </c>
      <c r="L56" s="5">
        <f t="shared" si="0"/>
        <v>0</v>
      </c>
      <c r="M56" s="70">
        <v>7327</v>
      </c>
      <c r="N56" s="71">
        <v>7327</v>
      </c>
      <c r="O56" s="41" t="s">
        <v>20</v>
      </c>
    </row>
    <row r="57" spans="1:85" ht="27" customHeight="1" x14ac:dyDescent="0.2">
      <c r="J57" s="14"/>
      <c r="K57" s="5">
        <v>1000001</v>
      </c>
      <c r="L57" s="5">
        <f t="shared" si="0"/>
        <v>0</v>
      </c>
      <c r="M57" s="71">
        <v>8099</v>
      </c>
      <c r="N57" s="71">
        <v>8099</v>
      </c>
    </row>
    <row r="58" spans="1:85" ht="18.75" customHeight="1" x14ac:dyDescent="0.2">
      <c r="I58" s="66" t="s">
        <v>46</v>
      </c>
      <c r="J58" s="14" t="s">
        <v>2</v>
      </c>
      <c r="K58" s="67" t="s">
        <v>47</v>
      </c>
      <c r="L58" s="5"/>
      <c r="M58" s="72">
        <f>SUM(8099+(K59*66))</f>
        <v>6779</v>
      </c>
      <c r="N58" s="73"/>
      <c r="Q58" s="69">
        <f>SUM(M56+(K59*63))</f>
        <v>6067</v>
      </c>
    </row>
    <row r="59" spans="1:85" ht="18.75" customHeight="1" x14ac:dyDescent="0.2">
      <c r="I59" s="41"/>
      <c r="J59" s="5">
        <f>SUM(C7-K56)/50000</f>
        <v>-20</v>
      </c>
      <c r="K59" s="5">
        <f>CEILING(J59,1)</f>
        <v>-20</v>
      </c>
      <c r="L59" s="5"/>
      <c r="M59" s="5"/>
      <c r="N59" s="16"/>
    </row>
    <row r="60" spans="1:85" ht="18.75" customHeight="1" x14ac:dyDescent="0.2">
      <c r="I60" s="6" t="s">
        <v>34</v>
      </c>
      <c r="J60" s="5">
        <f>IF(AND(C7&gt;K48,C7&lt;=K49),L49, IF(AND(C7&gt;K49,C7&lt;=K50),L50,IF(AND(C7&gt;K50,C7&lt;=K51),K65,IF(AND(C7&gt;K51,C7&lt;=K53),K66,IF(AND(C7&gt;K53,C7&lt;=K55),K67,IF(C7&gt;K56,L57,0))))))</f>
        <v>0</v>
      </c>
      <c r="K60" s="5"/>
      <c r="L60" s="5"/>
      <c r="M60" s="5"/>
      <c r="N60" s="16"/>
    </row>
    <row r="61" spans="1:85" ht="18.75" customHeight="1" x14ac:dyDescent="0.2">
      <c r="I61" s="6" t="s">
        <v>35</v>
      </c>
      <c r="J61" s="5">
        <f>IF(AND(C7&gt;K48,C7&lt;=K49),M49, IF(AND(C7&gt;K49,C7&lt;=K50),M50,IF(AND(C7&gt;K50,C7&lt;=K51),J65,IF(AND(C7&gt;K51,C7&lt;=K53),J66,IF(AND(C7&gt;K53,C7&lt;=K55),J67,IF(C7&gt;=K57,M58,0))))))</f>
        <v>0</v>
      </c>
      <c r="K61" s="5">
        <f>J61+J60</f>
        <v>0</v>
      </c>
      <c r="L61" s="5"/>
      <c r="M61" s="5"/>
      <c r="N61" s="16"/>
      <c r="X61" s="28"/>
      <c r="Y61" s="28"/>
      <c r="Z61" s="28"/>
    </row>
    <row r="62" spans="1:85" ht="18.75" customHeight="1" x14ac:dyDescent="0.2">
      <c r="A62"/>
      <c r="B62"/>
      <c r="C62"/>
      <c r="D62"/>
      <c r="E62"/>
      <c r="F62"/>
      <c r="G62"/>
      <c r="H62"/>
      <c r="I62" s="43" t="s">
        <v>21</v>
      </c>
      <c r="J62" s="42">
        <f>CEILING(K62,1)</f>
        <v>0</v>
      </c>
      <c r="K62" s="42">
        <f>C7/1000</f>
        <v>0</v>
      </c>
      <c r="L62" s="5"/>
      <c r="M62" s="5"/>
      <c r="N62" s="16"/>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row>
    <row r="63" spans="1:85" ht="18.75" customHeight="1" x14ac:dyDescent="0.2">
      <c r="A63"/>
      <c r="B63"/>
      <c r="C63"/>
      <c r="D63"/>
      <c r="E63"/>
      <c r="F63"/>
      <c r="G63"/>
      <c r="H63"/>
      <c r="I63" s="43" t="s">
        <v>50</v>
      </c>
      <c r="J63" s="68">
        <f>K63</f>
        <v>0</v>
      </c>
      <c r="K63" s="42">
        <f>C7*0.00021</f>
        <v>0</v>
      </c>
      <c r="L63" s="5"/>
      <c r="M63" s="5"/>
      <c r="N63" s="16"/>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row>
    <row r="64" spans="1:85" ht="18.95" customHeight="1" x14ac:dyDescent="0.2">
      <c r="I64"/>
      <c r="J64" s="51" t="s">
        <v>32</v>
      </c>
      <c r="K64" s="51" t="s">
        <v>33</v>
      </c>
      <c r="L64"/>
      <c r="M64"/>
      <c r="N64"/>
      <c r="O64"/>
    </row>
    <row r="65" spans="9:12" x14ac:dyDescent="0.2">
      <c r="J65" s="2">
        <f>IF(C15&gt;0,M51,M52)</f>
        <v>2676</v>
      </c>
      <c r="K65" s="2">
        <f>IF(C15&gt;0,L51,L52)</f>
        <v>24</v>
      </c>
      <c r="L65" s="41" t="s">
        <v>28</v>
      </c>
    </row>
    <row r="66" spans="9:12" x14ac:dyDescent="0.2">
      <c r="J66" s="2">
        <f>IF(C16&gt;0,M53,M54)</f>
        <v>4360</v>
      </c>
      <c r="K66" s="2">
        <f>IF(C16&gt;0,L53,L54)</f>
        <v>10</v>
      </c>
      <c r="L66" s="41" t="s">
        <v>29</v>
      </c>
    </row>
    <row r="67" spans="9:12" x14ac:dyDescent="0.2">
      <c r="J67" s="2">
        <f>IF(C16&gt;0,M55,M56)</f>
        <v>6621</v>
      </c>
      <c r="K67" s="2">
        <f>IF(C16&gt;0,L55,L56)</f>
        <v>63</v>
      </c>
      <c r="L67" s="41" t="s">
        <v>30</v>
      </c>
    </row>
    <row r="70" spans="9:12" x14ac:dyDescent="0.2">
      <c r="I70" s="43"/>
    </row>
  </sheetData>
  <sheetProtection algorithmName="SHA-512" hashValue="hebbTWe7nZhtXaZ5ssAnIDAuGSPrUEXJNTYOH9DpidSBltFHdU7xmvNeD06v+KJCKArPy9wJGkwnPGaYKmVWtQ==" saltValue="CdUihoivzRKUU9b6UglfHA==" spinCount="100000" sheet="1" selectLockedCells="1"/>
  <protectedRanges>
    <protectedRange sqref="C13 C7:C10" name="Range1"/>
    <protectedRange sqref="C11:C12" name="Range1_1"/>
    <protectedRange sqref="F22" name="Range1_2"/>
  </protectedRanges>
  <mergeCells count="11">
    <mergeCell ref="A42:H43"/>
    <mergeCell ref="J47:K47"/>
    <mergeCell ref="E9:G9"/>
    <mergeCell ref="D15:H18"/>
    <mergeCell ref="A41:H41"/>
    <mergeCell ref="A45:H45"/>
    <mergeCell ref="A3:H3"/>
    <mergeCell ref="A5:H5"/>
    <mergeCell ref="A12:H12"/>
    <mergeCell ref="A37:H37"/>
    <mergeCell ref="A25:H25"/>
  </mergeCells>
  <conditionalFormatting sqref="C38">
    <cfRule type="expression" dxfId="5" priority="1">
      <formula>$J$20</formula>
    </cfRule>
  </conditionalFormatting>
  <conditionalFormatting sqref="D27">
    <cfRule type="expression" dxfId="4" priority="2">
      <formula>$J$20</formula>
    </cfRule>
  </conditionalFormatting>
  <conditionalFormatting sqref="D38:G38">
    <cfRule type="expression" dxfId="3" priority="3">
      <formula>$J$22</formula>
    </cfRule>
  </conditionalFormatting>
  <dataValidations count="1">
    <dataValidation type="list" allowBlank="1" showInputMessage="1" showErrorMessage="1" sqref="F20" xr:uid="{00000000-0002-0000-0100-000000000000}">
      <formula1>"Yes, No"</formula1>
    </dataValidation>
  </dataValidations>
  <pageMargins left="0.74803149606299213" right="0.74803149606299213" top="0.39370078740157483" bottom="0.39370078740157483" header="0.51181102362204722" footer="0.31496062992125984"/>
  <pageSetup paperSize="407" scale="72" orientation="portrait" r:id="rId1"/>
  <headerFooter alignWithMargins="0">
    <oddFooter>&amp;LAF- CALC
Revision: 24&amp;CPage 2 of 2&amp;RLast modified: 9/03/2026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01B9-8DAC-424F-A4AC-A27DB74BB15C}">
  <sheetPr>
    <pageSetUpPr fitToPage="1"/>
  </sheetPr>
  <dimension ref="A1:CG75"/>
  <sheetViews>
    <sheetView topLeftCell="A9" zoomScaleNormal="100" workbookViewId="0">
      <selection activeCell="C7" sqref="C7"/>
    </sheetView>
  </sheetViews>
  <sheetFormatPr defaultColWidth="9.140625" defaultRowHeight="12.75" x14ac:dyDescent="0.2"/>
  <cols>
    <col min="1" max="1" width="6.28515625" style="79" customWidth="1"/>
    <col min="2" max="2" width="33.85546875" style="79" customWidth="1"/>
    <col min="3" max="3" width="17.140625" style="79" customWidth="1"/>
    <col min="4" max="4" width="10" style="79" customWidth="1"/>
    <col min="5" max="5" width="16.140625" style="79" customWidth="1"/>
    <col min="6" max="6" width="12.42578125" style="79" customWidth="1"/>
    <col min="7" max="7" width="16" style="79" customWidth="1"/>
    <col min="8" max="8" width="15.85546875" style="79" customWidth="1"/>
    <col min="9" max="9" width="2.42578125" style="79" customWidth="1"/>
    <col min="10" max="10" width="14.42578125" style="79" hidden="1" customWidth="1"/>
    <col min="11" max="11" width="9.42578125" style="79" hidden="1" customWidth="1"/>
    <col min="12" max="12" width="9.85546875" style="79" hidden="1" customWidth="1"/>
    <col min="13" max="13" width="13.28515625" style="79" hidden="1" customWidth="1"/>
    <col min="14" max="14" width="11.28515625" style="79" hidden="1" customWidth="1"/>
    <col min="15" max="15" width="12.7109375" style="79" hidden="1" customWidth="1"/>
    <col min="16" max="16" width="6.7109375" style="79" customWidth="1"/>
    <col min="17" max="17" width="8.42578125" style="79" customWidth="1"/>
    <col min="18" max="18" width="12.85546875" style="79" customWidth="1"/>
    <col min="19" max="19" width="16.42578125" style="79" customWidth="1"/>
    <col min="20" max="21" width="13.85546875" style="79" customWidth="1"/>
    <col min="22" max="26" width="9.140625" style="79" customWidth="1"/>
    <col min="27" max="85" width="9.140625" style="79"/>
    <col min="86" max="16384" width="9.140625" style="78"/>
  </cols>
  <sheetData>
    <row r="1" spans="1:85" ht="33" customHeight="1" x14ac:dyDescent="0.2">
      <c r="A1" s="151" t="s">
        <v>71</v>
      </c>
    </row>
    <row r="2" spans="1:85" ht="33" customHeight="1" x14ac:dyDescent="0.2">
      <c r="A2" s="148"/>
    </row>
    <row r="3" spans="1:85" s="24" customFormat="1" ht="46.5" customHeight="1" x14ac:dyDescent="0.2">
      <c r="A3" s="152" t="s">
        <v>82</v>
      </c>
      <c r="B3" s="152"/>
      <c r="C3" s="152"/>
      <c r="D3" s="152"/>
      <c r="E3" s="152"/>
      <c r="F3" s="152"/>
      <c r="G3" s="152"/>
      <c r="H3" s="152"/>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s="23" customFormat="1" ht="16.5" customHeight="1" x14ac:dyDescent="0.2">
      <c r="A4" s="150"/>
      <c r="B4" s="150"/>
      <c r="C4" s="150"/>
      <c r="D4" s="150"/>
      <c r="E4" s="150"/>
      <c r="F4" s="150"/>
      <c r="G4" s="150"/>
      <c r="H4" s="150"/>
    </row>
    <row r="5" spans="1:85" ht="16.5" customHeight="1" x14ac:dyDescent="0.3">
      <c r="A5" s="192" t="s">
        <v>19</v>
      </c>
      <c r="B5" s="192"/>
      <c r="C5" s="192"/>
      <c r="D5" s="192"/>
      <c r="E5" s="192"/>
      <c r="F5" s="192"/>
      <c r="G5" s="192"/>
      <c r="H5" s="192"/>
    </row>
    <row r="6" spans="1:85" ht="12.75" customHeight="1" x14ac:dyDescent="0.3">
      <c r="A6" s="146"/>
      <c r="B6" s="146"/>
      <c r="C6" s="146"/>
      <c r="D6" s="146"/>
      <c r="E6" s="146"/>
      <c r="F6" s="146"/>
      <c r="G6" s="146"/>
      <c r="H6" s="146"/>
    </row>
    <row r="7" spans="1:85" ht="33" customHeight="1" x14ac:dyDescent="0.3">
      <c r="A7" s="193" t="s">
        <v>70</v>
      </c>
      <c r="B7" s="194"/>
      <c r="C7" s="147"/>
      <c r="D7" s="146"/>
      <c r="E7" s="146"/>
      <c r="F7" s="146"/>
      <c r="G7" s="146"/>
      <c r="H7" s="146"/>
    </row>
    <row r="8" spans="1:85" ht="12.6" customHeight="1" x14ac:dyDescent="0.3">
      <c r="C8" s="78"/>
      <c r="D8" s="146"/>
      <c r="E8" s="146"/>
      <c r="F8" s="146"/>
      <c r="G8" s="146"/>
      <c r="H8" s="146"/>
    </row>
    <row r="9" spans="1:85" ht="32.1" customHeight="1" x14ac:dyDescent="0.25">
      <c r="A9" s="195" t="s">
        <v>77</v>
      </c>
      <c r="B9" s="196"/>
      <c r="C9" s="144"/>
      <c r="D9" s="189" t="s">
        <v>76</v>
      </c>
      <c r="E9" s="190"/>
      <c r="F9" s="190"/>
      <c r="G9" s="190"/>
      <c r="H9" s="190"/>
      <c r="I9" s="143"/>
    </row>
    <row r="11" spans="1:85" ht="27" customHeight="1" x14ac:dyDescent="0.2">
      <c r="A11" s="145" t="s">
        <v>69</v>
      </c>
      <c r="B11" s="115"/>
      <c r="C11" s="144"/>
      <c r="D11" s="143" t="s">
        <v>72</v>
      </c>
      <c r="E11" s="142"/>
      <c r="F11" s="142"/>
      <c r="G11" s="142"/>
      <c r="H11" s="142"/>
    </row>
    <row r="12" spans="1:85" ht="15.75" customHeight="1" x14ac:dyDescent="0.2">
      <c r="A12" s="191" t="s">
        <v>83</v>
      </c>
      <c r="B12" s="191"/>
      <c r="C12" s="191"/>
      <c r="D12" s="191"/>
      <c r="E12" s="191"/>
      <c r="F12" s="191"/>
      <c r="G12" s="191"/>
      <c r="H12" s="191"/>
      <c r="I12" s="191"/>
    </row>
    <row r="13" spans="1:85" ht="19.5" customHeight="1" x14ac:dyDescent="0.2">
      <c r="A13" s="191"/>
      <c r="B13" s="191"/>
      <c r="C13" s="191"/>
      <c r="D13" s="191"/>
      <c r="E13" s="191"/>
      <c r="F13" s="191"/>
      <c r="G13" s="191"/>
      <c r="H13" s="191"/>
      <c r="I13" s="191"/>
      <c r="L13" s="111"/>
    </row>
    <row r="14" spans="1:85" ht="16.899999999999999" customHeight="1" x14ac:dyDescent="0.3">
      <c r="A14" s="128" t="s">
        <v>8</v>
      </c>
      <c r="B14" s="139"/>
      <c r="C14" s="141"/>
      <c r="D14" s="115" t="s">
        <v>10</v>
      </c>
      <c r="E14" s="184" t="s">
        <v>9</v>
      </c>
      <c r="F14" s="184"/>
      <c r="G14" s="184"/>
      <c r="H14" s="140">
        <f>IF(OR(C14&gt;0),C11/C14,0)</f>
        <v>0</v>
      </c>
    </row>
    <row r="15" spans="1:85" ht="12" customHeight="1" x14ac:dyDescent="0.2">
      <c r="A15" s="138"/>
      <c r="B15" s="138"/>
      <c r="C15" s="115"/>
      <c r="D15" s="115"/>
      <c r="E15" s="135"/>
      <c r="F15" s="135"/>
      <c r="G15" s="135"/>
      <c r="H15" s="137"/>
    </row>
    <row r="16" spans="1:85" ht="12.75" customHeight="1" x14ac:dyDescent="0.25">
      <c r="A16" s="128" t="s">
        <v>13</v>
      </c>
      <c r="B16" s="139"/>
      <c r="C16" s="115"/>
      <c r="D16" s="115"/>
      <c r="E16" s="135"/>
      <c r="F16" s="135"/>
      <c r="G16" s="135"/>
      <c r="H16" s="137"/>
    </row>
    <row r="17" spans="1:11" x14ac:dyDescent="0.2">
      <c r="A17" s="185" t="s">
        <v>14</v>
      </c>
      <c r="B17" s="185"/>
      <c r="C17" s="185"/>
      <c r="D17" s="185"/>
      <c r="E17" s="185"/>
      <c r="F17" s="185"/>
      <c r="G17" s="185"/>
      <c r="H17" s="185"/>
    </row>
    <row r="18" spans="1:11" ht="9" customHeight="1" x14ac:dyDescent="0.2">
      <c r="A18" s="138"/>
      <c r="B18" s="138"/>
      <c r="C18" s="115"/>
      <c r="D18" s="115"/>
      <c r="E18" s="135"/>
      <c r="F18" s="135"/>
      <c r="G18" s="135"/>
      <c r="H18" s="137"/>
    </row>
    <row r="19" spans="1:11" ht="15.75" x14ac:dyDescent="0.25">
      <c r="A19" s="128" t="s">
        <v>12</v>
      </c>
      <c r="B19" s="135"/>
      <c r="C19" s="136" t="s">
        <v>11</v>
      </c>
      <c r="D19" s="135"/>
      <c r="E19" s="115"/>
      <c r="F19" s="115"/>
      <c r="G19" s="115"/>
      <c r="H19" s="115"/>
    </row>
    <row r="20" spans="1:11" ht="18.75" x14ac:dyDescent="0.3">
      <c r="A20" s="131"/>
      <c r="B20" s="115" t="s">
        <v>39</v>
      </c>
      <c r="C20" s="134"/>
      <c r="D20" s="186" t="s">
        <v>25</v>
      </c>
      <c r="E20" s="186"/>
      <c r="F20" s="186"/>
      <c r="G20" s="186"/>
      <c r="H20" s="186"/>
    </row>
    <row r="21" spans="1:11" ht="18.75" x14ac:dyDescent="0.3">
      <c r="A21" s="131"/>
      <c r="B21" s="115" t="s">
        <v>24</v>
      </c>
      <c r="C21" s="132" t="s">
        <v>54</v>
      </c>
      <c r="D21" s="186"/>
      <c r="E21" s="186"/>
      <c r="F21" s="186"/>
      <c r="G21" s="186"/>
      <c r="H21" s="186"/>
      <c r="J21" s="133"/>
    </row>
    <row r="22" spans="1:11" ht="18.75" x14ac:dyDescent="0.3">
      <c r="A22" s="131"/>
      <c r="B22" s="115" t="s">
        <v>23</v>
      </c>
      <c r="C22" s="132"/>
      <c r="D22" s="186"/>
      <c r="E22" s="186"/>
      <c r="F22" s="186"/>
      <c r="G22" s="186"/>
      <c r="H22" s="186"/>
    </row>
    <row r="23" spans="1:11" ht="18.75" x14ac:dyDescent="0.3">
      <c r="A23" s="131"/>
      <c r="B23" s="115" t="s">
        <v>7</v>
      </c>
      <c r="C23" s="130"/>
      <c r="D23" s="186"/>
      <c r="E23" s="186"/>
      <c r="F23" s="186"/>
      <c r="G23" s="186"/>
      <c r="H23" s="186"/>
    </row>
    <row r="24" spans="1:11" ht="1.5" customHeight="1" x14ac:dyDescent="0.2">
      <c r="A24" s="96"/>
      <c r="C24" s="126"/>
      <c r="D24" s="126"/>
      <c r="E24" s="126"/>
      <c r="F24" s="78"/>
      <c r="G24" s="78"/>
      <c r="H24" s="126"/>
    </row>
    <row r="25" spans="1:11" ht="18.75" hidden="1" x14ac:dyDescent="0.3">
      <c r="A25" s="128" t="s">
        <v>45</v>
      </c>
      <c r="B25" s="115"/>
      <c r="C25" s="122"/>
      <c r="D25" s="115"/>
      <c r="E25" s="78"/>
      <c r="F25" s="129" t="s">
        <v>68</v>
      </c>
      <c r="G25" s="127" t="s">
        <v>44</v>
      </c>
      <c r="H25" s="126"/>
      <c r="J25" s="79" t="b">
        <f>OR(F25="No",F25="N")</f>
        <v>1</v>
      </c>
      <c r="K25" s="79" t="s">
        <v>37</v>
      </c>
    </row>
    <row r="26" spans="1:11" ht="8.25" hidden="1" customHeight="1" x14ac:dyDescent="0.25">
      <c r="A26" s="128"/>
      <c r="B26" s="115"/>
      <c r="C26" s="122"/>
      <c r="D26" s="115"/>
      <c r="E26" s="115"/>
      <c r="F26" s="127"/>
      <c r="G26" s="126"/>
      <c r="H26" s="126"/>
      <c r="J26" s="78"/>
      <c r="K26" s="78"/>
    </row>
    <row r="27" spans="1:11" ht="21" hidden="1" customHeight="1" x14ac:dyDescent="0.25">
      <c r="A27" s="125" t="s">
        <v>41</v>
      </c>
      <c r="B27" s="124"/>
      <c r="C27" s="124"/>
      <c r="D27" s="124"/>
      <c r="E27" s="78"/>
      <c r="F27" s="123"/>
      <c r="H27" s="78"/>
      <c r="J27" s="79" t="b">
        <f>OR(F25="Yes",E28="Y")</f>
        <v>0</v>
      </c>
      <c r="K27" s="79" t="s">
        <v>38</v>
      </c>
    </row>
    <row r="28" spans="1:11" x14ac:dyDescent="0.2">
      <c r="A28" s="115"/>
      <c r="B28" s="115"/>
      <c r="C28" s="122"/>
      <c r="D28" s="115"/>
      <c r="E28" s="115"/>
      <c r="H28" s="121"/>
      <c r="J28" s="78"/>
      <c r="K28" s="78"/>
    </row>
    <row r="29" spans="1:11" ht="9" customHeight="1" x14ac:dyDescent="0.2"/>
    <row r="30" spans="1:11" ht="19.5" thickBot="1" x14ac:dyDescent="0.35">
      <c r="A30" s="171" t="s">
        <v>73</v>
      </c>
      <c r="B30" s="172"/>
      <c r="C30" s="172"/>
      <c r="D30" s="172"/>
      <c r="E30" s="172"/>
      <c r="F30" s="172"/>
      <c r="G30" s="172"/>
      <c r="H30" s="173"/>
    </row>
    <row r="31" spans="1:11" ht="15" x14ac:dyDescent="0.25">
      <c r="A31" s="117" t="s">
        <v>78</v>
      </c>
      <c r="B31" s="120"/>
      <c r="C31" s="120"/>
      <c r="D31" s="120"/>
      <c r="E31" s="120"/>
      <c r="F31" s="120"/>
      <c r="G31" s="120"/>
      <c r="H31" s="119" t="s">
        <v>18</v>
      </c>
    </row>
    <row r="32" spans="1:11" s="79" customFormat="1" ht="15" x14ac:dyDescent="0.25">
      <c r="A32" s="117"/>
      <c r="B32" s="113" t="s">
        <v>79</v>
      </c>
      <c r="C32" s="113"/>
      <c r="D32" s="118" t="s">
        <v>43</v>
      </c>
      <c r="E32" s="113"/>
      <c r="F32" s="113"/>
      <c r="G32" s="113"/>
      <c r="H32" s="112">
        <f>IF(ISBLANK(C11), 0, IF(C11&lt;=0, IF(F25="Yes", 555, 473), IF(J25, J66, K66)))</f>
        <v>0</v>
      </c>
    </row>
    <row r="33" spans="1:10" s="79" customFormat="1" ht="9.75" customHeight="1" x14ac:dyDescent="0.25">
      <c r="A33" s="114"/>
      <c r="B33" s="115"/>
      <c r="C33" s="115"/>
      <c r="D33" s="115"/>
      <c r="E33" s="115"/>
      <c r="F33" s="115"/>
      <c r="G33" s="115"/>
      <c r="H33" s="116"/>
    </row>
    <row r="34" spans="1:10" s="79" customFormat="1" ht="15" x14ac:dyDescent="0.25">
      <c r="A34" s="117" t="s">
        <v>80</v>
      </c>
      <c r="B34" s="115"/>
      <c r="C34" s="115"/>
      <c r="D34" s="115"/>
      <c r="E34" s="115"/>
      <c r="F34" s="115"/>
      <c r="G34" s="115"/>
      <c r="H34" s="116"/>
    </row>
    <row r="35" spans="1:10" s="79" customFormat="1" ht="15" x14ac:dyDescent="0.25">
      <c r="A35" s="114"/>
      <c r="B35" s="113" t="s">
        <v>48</v>
      </c>
      <c r="C35" s="115"/>
      <c r="D35" s="115" t="s">
        <v>26</v>
      </c>
      <c r="E35" s="115"/>
      <c r="F35" s="115"/>
      <c r="G35" s="115"/>
      <c r="H35" s="112" t="str">
        <f>IF(C11&lt;20000,"$0.00",(K68))</f>
        <v>$0.00</v>
      </c>
    </row>
    <row r="36" spans="1:10" s="79" customFormat="1" ht="9.75" customHeight="1" x14ac:dyDescent="0.25">
      <c r="A36" s="114"/>
      <c r="B36" s="115"/>
      <c r="C36" s="115"/>
      <c r="D36" s="115"/>
      <c r="E36" s="115"/>
      <c r="F36" s="115"/>
      <c r="G36" s="115"/>
      <c r="H36" s="116"/>
    </row>
    <row r="37" spans="1:10" s="79" customFormat="1" ht="15" x14ac:dyDescent="0.25">
      <c r="A37" s="117" t="s">
        <v>3</v>
      </c>
      <c r="B37" s="115"/>
      <c r="C37" s="115"/>
      <c r="D37" s="115"/>
      <c r="E37" s="115"/>
      <c r="F37" s="115"/>
      <c r="G37" s="115"/>
      <c r="H37" s="116"/>
    </row>
    <row r="38" spans="1:10" s="79" customFormat="1" ht="15" x14ac:dyDescent="0.25">
      <c r="A38" s="114"/>
      <c r="B38" s="113" t="s">
        <v>16</v>
      </c>
      <c r="C38" s="113"/>
      <c r="D38" s="115" t="s">
        <v>26</v>
      </c>
      <c r="E38" s="113"/>
      <c r="F38" s="113"/>
      <c r="G38" s="113"/>
      <c r="H38" s="112" t="str">
        <f>IF(C11&lt;20000,"$0.00",J67)</f>
        <v>$0.00</v>
      </c>
    </row>
    <row r="39" spans="1:10" s="79" customFormat="1" ht="18" customHeight="1" x14ac:dyDescent="0.25">
      <c r="A39" s="114"/>
      <c r="B39" s="113" t="s">
        <v>22</v>
      </c>
      <c r="C39" s="113"/>
      <c r="D39" s="187" t="s">
        <v>67</v>
      </c>
      <c r="E39" s="187"/>
      <c r="F39" s="187"/>
      <c r="G39" s="187"/>
      <c r="H39" s="112" t="str">
        <f>C66</f>
        <v>$0.00</v>
      </c>
      <c r="I39" s="111"/>
    </row>
    <row r="40" spans="1:10" s="79" customFormat="1" ht="12.6" customHeight="1" x14ac:dyDescent="0.25">
      <c r="A40" s="110"/>
      <c r="B40" s="109"/>
      <c r="C40" s="109"/>
      <c r="D40" s="188"/>
      <c r="E40" s="188"/>
      <c r="F40" s="188"/>
      <c r="G40" s="188"/>
      <c r="H40" s="108"/>
    </row>
    <row r="41" spans="1:10" s="79" customFormat="1" ht="6.75" customHeight="1" x14ac:dyDescent="0.25">
      <c r="A41" s="98"/>
      <c r="B41" s="98"/>
      <c r="C41" s="98"/>
      <c r="D41" s="98"/>
      <c r="E41" s="98"/>
      <c r="F41" s="98"/>
      <c r="G41" s="98"/>
      <c r="H41" s="97"/>
    </row>
    <row r="42" spans="1:10" s="79" customFormat="1" ht="19.5" thickBot="1" x14ac:dyDescent="0.35">
      <c r="A42" s="171" t="s">
        <v>75</v>
      </c>
      <c r="B42" s="172"/>
      <c r="C42" s="172"/>
      <c r="D42" s="172"/>
      <c r="E42" s="172"/>
      <c r="F42" s="172"/>
      <c r="G42" s="172"/>
      <c r="H42" s="173"/>
    </row>
    <row r="43" spans="1:10" s="79" customFormat="1" ht="22.5" customHeight="1" x14ac:dyDescent="0.35">
      <c r="A43" s="107"/>
      <c r="B43" s="106" t="s">
        <v>40</v>
      </c>
      <c r="C43" s="105" t="s">
        <v>42</v>
      </c>
      <c r="D43" s="97"/>
      <c r="E43" s="97"/>
      <c r="F43" s="98"/>
      <c r="G43" s="98"/>
      <c r="H43" s="104">
        <f>H32+H38+H39+H35</f>
        <v>0</v>
      </c>
      <c r="I43" s="103"/>
      <c r="J43" s="102"/>
    </row>
    <row r="44" spans="1:10" s="79" customFormat="1" ht="11.25" customHeight="1" x14ac:dyDescent="0.25">
      <c r="A44" s="101"/>
      <c r="B44" s="100"/>
      <c r="C44" s="100"/>
      <c r="D44" s="100"/>
      <c r="E44" s="100"/>
      <c r="F44" s="100"/>
      <c r="G44" s="100"/>
      <c r="H44" s="99"/>
    </row>
    <row r="45" spans="1:10" s="79" customFormat="1" ht="6.75" customHeight="1" x14ac:dyDescent="0.25">
      <c r="A45" s="98"/>
      <c r="B45" s="98"/>
      <c r="C45" s="98"/>
      <c r="D45" s="98"/>
      <c r="E45" s="98"/>
      <c r="F45" s="98"/>
      <c r="G45" s="98"/>
      <c r="H45" s="97"/>
    </row>
    <row r="46" spans="1:10" s="79" customFormat="1" ht="18.75" x14ac:dyDescent="0.3">
      <c r="A46" s="174" t="s">
        <v>27</v>
      </c>
      <c r="B46" s="175"/>
      <c r="C46" s="175"/>
      <c r="D46" s="175"/>
      <c r="E46" s="175"/>
      <c r="F46" s="175"/>
      <c r="G46" s="175"/>
      <c r="H46" s="176"/>
    </row>
    <row r="47" spans="1:10" s="79" customFormat="1" ht="18.600000000000001" customHeight="1" x14ac:dyDescent="0.2">
      <c r="A47" s="177" t="s">
        <v>51</v>
      </c>
      <c r="B47" s="178"/>
      <c r="C47" s="178"/>
      <c r="D47" s="178"/>
      <c r="E47" s="178"/>
      <c r="F47" s="178"/>
      <c r="G47" s="178"/>
      <c r="H47" s="179"/>
    </row>
    <row r="48" spans="1:10" s="79" customFormat="1" ht="12" customHeight="1" x14ac:dyDescent="0.2">
      <c r="A48" s="180"/>
      <c r="B48" s="181"/>
      <c r="C48" s="181"/>
      <c r="D48" s="181"/>
      <c r="E48" s="181"/>
      <c r="F48" s="181"/>
      <c r="G48" s="181"/>
      <c r="H48" s="182"/>
    </row>
    <row r="49" spans="2:17" s="79" customFormat="1" ht="14.45" customHeight="1" x14ac:dyDescent="0.2">
      <c r="J49" s="96"/>
    </row>
    <row r="50" spans="2:17" s="79" customFormat="1" ht="18.75" hidden="1" customHeight="1" x14ac:dyDescent="0.2">
      <c r="B50" s="78" t="s">
        <v>66</v>
      </c>
      <c r="C50" s="86" t="str">
        <f>IF(ISBLANK(C7), "", IF(C7&lt;DATE(2020,7,1),2.01,1.75))</f>
        <v/>
      </c>
      <c r="J50" s="96" t="s">
        <v>17</v>
      </c>
      <c r="M50" s="95" t="s">
        <v>52</v>
      </c>
      <c r="N50" s="94"/>
    </row>
    <row r="51" spans="2:17" s="79" customFormat="1" ht="18.75" hidden="1" customHeight="1" x14ac:dyDescent="0.2">
      <c r="B51" s="78"/>
      <c r="C51" s="85"/>
    </row>
    <row r="52" spans="2:17" s="79" customFormat="1" ht="26.25" hidden="1" customHeight="1" x14ac:dyDescent="0.2">
      <c r="B52" s="78" t="s">
        <v>65</v>
      </c>
      <c r="C52" s="86" t="str">
        <f>IF(ISBLANK(C7), "", IF(C7&lt;DATE(2024,7,1),20444,65000))</f>
        <v/>
      </c>
      <c r="J52" s="183" t="s">
        <v>4</v>
      </c>
      <c r="K52" s="183"/>
      <c r="L52" s="93" t="s">
        <v>5</v>
      </c>
      <c r="M52" s="93" t="s">
        <v>0</v>
      </c>
      <c r="N52" s="93" t="s">
        <v>1</v>
      </c>
    </row>
    <row r="53" spans="2:17" s="79" customFormat="1" ht="18.75" hidden="1" customHeight="1" x14ac:dyDescent="0.2">
      <c r="B53" s="78"/>
      <c r="C53" s="85"/>
      <c r="J53" s="91" t="s">
        <v>2</v>
      </c>
      <c r="K53" s="15">
        <v>0</v>
      </c>
      <c r="L53" s="5"/>
      <c r="M53" s="5"/>
      <c r="N53" s="5"/>
    </row>
    <row r="54" spans="2:17" s="79" customFormat="1" ht="18.75" hidden="1" customHeight="1" x14ac:dyDescent="0.2">
      <c r="B54" s="78" t="s">
        <v>64</v>
      </c>
      <c r="C54" s="86" t="str">
        <f>IF(ISBLANK(C7), "", C9+C11)</f>
        <v/>
      </c>
      <c r="J54" s="91" t="s">
        <v>2</v>
      </c>
      <c r="K54" s="5">
        <v>5000</v>
      </c>
      <c r="L54" s="5">
        <f t="shared" ref="L54:L62" si="0">N54-M54</f>
        <v>82</v>
      </c>
      <c r="M54" s="70">
        <v>473</v>
      </c>
      <c r="N54" s="71">
        <v>555</v>
      </c>
    </row>
    <row r="55" spans="2:17" s="79" customFormat="1" ht="29.25" hidden="1" customHeight="1" x14ac:dyDescent="0.2">
      <c r="B55" s="78"/>
      <c r="C55" s="85"/>
      <c r="J55" s="91" t="s">
        <v>2</v>
      </c>
      <c r="K55" s="5">
        <v>20000</v>
      </c>
      <c r="L55" s="5">
        <f t="shared" si="0"/>
        <v>53</v>
      </c>
      <c r="M55" s="70">
        <v>1093</v>
      </c>
      <c r="N55" s="71">
        <v>1146</v>
      </c>
    </row>
    <row r="56" spans="2:17" s="79" customFormat="1" ht="18.75" hidden="1" customHeight="1" x14ac:dyDescent="0.2">
      <c r="B56" s="78" t="s">
        <v>63</v>
      </c>
      <c r="C56" s="86" t="str">
        <f>IF(ISBLANK(C7), "", IF(C9&gt;=C52,CEILING(C9,1000),0))</f>
        <v/>
      </c>
      <c r="J56" s="91" t="s">
        <v>2</v>
      </c>
      <c r="K56" s="5">
        <v>180000</v>
      </c>
      <c r="L56" s="5">
        <f t="shared" si="0"/>
        <v>47</v>
      </c>
      <c r="M56" s="70">
        <v>1753</v>
      </c>
      <c r="N56" s="71">
        <v>1800</v>
      </c>
      <c r="O56" s="79" t="s">
        <v>6</v>
      </c>
    </row>
    <row r="57" spans="2:17" s="79" customFormat="1" ht="18.75" hidden="1" customHeight="1" x14ac:dyDescent="0.2">
      <c r="B57" s="78"/>
      <c r="C57" s="85"/>
      <c r="J57" s="91" t="s">
        <v>2</v>
      </c>
      <c r="K57" s="5">
        <v>180000</v>
      </c>
      <c r="L57" s="5">
        <f t="shared" si="0"/>
        <v>24</v>
      </c>
      <c r="M57" s="70">
        <v>2676</v>
      </c>
      <c r="N57" s="71">
        <v>2700</v>
      </c>
    </row>
    <row r="58" spans="2:17" s="79" customFormat="1" ht="24" hidden="1" customHeight="1" x14ac:dyDescent="0.2">
      <c r="B58" s="78" t="s">
        <v>62</v>
      </c>
      <c r="C58" s="86" t="str">
        <f>IF(ISBLANK(C7), "", IF(C56=0,0,C56/1000*C50))</f>
        <v/>
      </c>
      <c r="J58" s="91" t="s">
        <v>2</v>
      </c>
      <c r="K58" s="5">
        <v>500000</v>
      </c>
      <c r="L58" s="5">
        <f t="shared" si="0"/>
        <v>10</v>
      </c>
      <c r="M58" s="70">
        <v>4360</v>
      </c>
      <c r="N58" s="71">
        <v>4370</v>
      </c>
      <c r="O58" s="79" t="s">
        <v>31</v>
      </c>
    </row>
    <row r="59" spans="2:17" s="79" customFormat="1" ht="26.25" hidden="1" customHeight="1" x14ac:dyDescent="0.2">
      <c r="B59" s="78"/>
      <c r="C59" s="85"/>
      <c r="J59" s="91" t="s">
        <v>2</v>
      </c>
      <c r="K59" s="5">
        <v>500000</v>
      </c>
      <c r="L59" s="5">
        <f t="shared" si="0"/>
        <v>24</v>
      </c>
      <c r="M59" s="70">
        <v>4733</v>
      </c>
      <c r="N59" s="71">
        <v>4757</v>
      </c>
      <c r="O59" s="79" t="s">
        <v>20</v>
      </c>
    </row>
    <row r="60" spans="2:17" s="79" customFormat="1" ht="18.75" hidden="1" customHeight="1" x14ac:dyDescent="0.2">
      <c r="B60" s="78" t="s">
        <v>61</v>
      </c>
      <c r="C60" s="86" t="str">
        <f>IF(ISBLANK(C7), "", IF(C11=0,0,CEILING(ABS(C11),1000)*SIGN(C11)))</f>
        <v/>
      </c>
      <c r="J60" s="91" t="s">
        <v>2</v>
      </c>
      <c r="K60" s="5">
        <v>1000000</v>
      </c>
      <c r="L60" s="5">
        <f t="shared" si="0"/>
        <v>63</v>
      </c>
      <c r="M60" s="70">
        <v>6621</v>
      </c>
      <c r="N60" s="71">
        <v>6684</v>
      </c>
      <c r="O60" s="79" t="s">
        <v>31</v>
      </c>
    </row>
    <row r="61" spans="2:17" s="79" customFormat="1" ht="18.75" hidden="1" customHeight="1" x14ac:dyDescent="0.2">
      <c r="B61" s="78"/>
      <c r="C61" s="85"/>
      <c r="J61" s="91" t="s">
        <v>2</v>
      </c>
      <c r="K61" s="5">
        <v>1000000</v>
      </c>
      <c r="L61" s="5">
        <f t="shared" si="0"/>
        <v>0</v>
      </c>
      <c r="M61" s="70">
        <v>7327</v>
      </c>
      <c r="N61" s="71">
        <v>7327</v>
      </c>
      <c r="O61" s="79" t="s">
        <v>20</v>
      </c>
    </row>
    <row r="62" spans="2:17" s="79" customFormat="1" ht="27" hidden="1" customHeight="1" x14ac:dyDescent="0.2">
      <c r="B62" s="78" t="s">
        <v>60</v>
      </c>
      <c r="C62" s="86" t="str">
        <f>IF(ISBLANK(C7), "", IF(C54&gt;=C52,CEILING(C54,1000),0))</f>
        <v/>
      </c>
      <c r="J62" s="91"/>
      <c r="K62" s="5">
        <v>1000001</v>
      </c>
      <c r="L62" s="5">
        <f t="shared" si="0"/>
        <v>0</v>
      </c>
      <c r="M62" s="71">
        <v>8099</v>
      </c>
      <c r="N62" s="71">
        <v>8099</v>
      </c>
    </row>
    <row r="63" spans="2:17" s="79" customFormat="1" ht="18.75" hidden="1" customHeight="1" x14ac:dyDescent="0.2">
      <c r="B63" s="78"/>
      <c r="C63" s="85"/>
      <c r="I63" s="92" t="s">
        <v>46</v>
      </c>
      <c r="J63" s="91" t="s">
        <v>2</v>
      </c>
      <c r="K63" s="90" t="s">
        <v>47</v>
      </c>
      <c r="L63" s="5"/>
      <c r="M63" s="89">
        <f>SUM(8099+(K64*66))</f>
        <v>6779</v>
      </c>
      <c r="N63" s="88"/>
      <c r="Q63" s="87">
        <f>SUM(M61+(K64*63))</f>
        <v>6067</v>
      </c>
    </row>
    <row r="64" spans="2:17" ht="18.75" hidden="1" customHeight="1" x14ac:dyDescent="0.2">
      <c r="B64" s="78" t="s">
        <v>59</v>
      </c>
      <c r="C64" s="86" t="str">
        <f>IF(ISBLANK(C7), "", IF(C62=0,0,C62/1000*C50))</f>
        <v/>
      </c>
      <c r="J64" s="5">
        <f>SUM(C11-K61)/50000</f>
        <v>-20</v>
      </c>
      <c r="K64" s="5">
        <f>CEILING(J64,1)</f>
        <v>-20</v>
      </c>
      <c r="L64" s="5"/>
      <c r="M64" s="5"/>
      <c r="N64" s="82"/>
    </row>
    <row r="65" spans="1:85" ht="18.75" hidden="1" customHeight="1" thickBot="1" x14ac:dyDescent="0.25">
      <c r="B65" s="78"/>
      <c r="C65" s="85"/>
      <c r="I65" s="80" t="s">
        <v>34</v>
      </c>
      <c r="J65" s="5">
        <f>IF(AND(C11&gt;K53,C11&lt;=K54),L54, IF(AND(C11&gt;K54,C11&lt;=K55),L55,IF(AND(C11&gt;K55,C11&lt;=K56),K70,IF(AND(C11&gt;K56,C11&lt;=K58),K71,IF(AND(C11&gt;K58,C11&lt;=K60),K72,IF(C11&gt;K61,L62,0))))))</f>
        <v>0</v>
      </c>
      <c r="K65" s="5"/>
      <c r="L65" s="5"/>
      <c r="M65" s="5"/>
      <c r="N65" s="82"/>
    </row>
    <row r="66" spans="1:85" ht="18.75" hidden="1" customHeight="1" thickBot="1" x14ac:dyDescent="0.25">
      <c r="B66" s="84" t="s">
        <v>58</v>
      </c>
      <c r="C66" s="83" t="str">
        <f>IF(ISBLANK(C7), "$0.00", C64-C58)</f>
        <v>$0.00</v>
      </c>
      <c r="I66" s="80" t="s">
        <v>35</v>
      </c>
      <c r="J66" s="5">
        <f>IF(OR(IF(C11=0, 1, C11)&lt;0, AND(IF(C11=0, 1, C11)&gt;K53, IF(C11=0, 1, C11)&lt;=K54)), M54,
IF(AND(IF(C11=0, 1, C11)&gt;K54, IF(C11=0, 1, C11)&lt;=K55), M55,
IF(AND(IF(C11=0, 1, C11)&gt;K55, IF(C11=0, 1, C11)&lt;=K56), J70,
IF(AND(IF(C11=0, 1, C11)&gt;K56, IF(C11=0, 1, C11)&lt;=K58), J71,
IF(AND(IF(C11=0, 1, C11)&gt;K58, IF(C11=0, 1, C11)&lt;=K60), J72,
IF(AND(IF(C11=0, 1, C11)&gt;K60, IF(C11=0, 1, C11)&lt;=K61), J73,
IF(AND(IF(C11=0, 1, C11)&gt;K61, IF(C11=0, 1, C11)&lt;=K62), J74,
IF(IF(C11=0, 1, C11)&gt;=K62, M63, 0))))))))</f>
        <v>473</v>
      </c>
      <c r="K66" s="5">
        <f>J66+J65</f>
        <v>473</v>
      </c>
      <c r="L66" s="5"/>
      <c r="M66" s="5"/>
      <c r="N66" s="82"/>
      <c r="X66" s="28"/>
      <c r="Y66" s="28"/>
      <c r="Z66" s="28"/>
    </row>
    <row r="67" spans="1:85" ht="18.75" hidden="1" customHeight="1" x14ac:dyDescent="0.2">
      <c r="A67" s="78"/>
      <c r="B67" s="78"/>
      <c r="C67" s="78"/>
      <c r="D67" s="78"/>
      <c r="E67" s="78"/>
      <c r="F67" s="78"/>
      <c r="G67" s="78"/>
      <c r="H67" s="78"/>
      <c r="I67" s="80" t="s">
        <v>21</v>
      </c>
      <c r="J67" s="42">
        <f>CEILING(K67,1)</f>
        <v>0</v>
      </c>
      <c r="K67" s="42">
        <f>C11/1000</f>
        <v>0</v>
      </c>
      <c r="L67" s="5"/>
      <c r="M67" s="5"/>
      <c r="N67" s="82"/>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row>
    <row r="68" spans="1:85" ht="18.75" hidden="1" customHeight="1" x14ac:dyDescent="0.2">
      <c r="A68" s="78"/>
      <c r="B68" s="78"/>
      <c r="C68" s="78"/>
      <c r="D68" s="78"/>
      <c r="E68" s="78"/>
      <c r="F68" s="78"/>
      <c r="G68" s="78"/>
      <c r="H68" s="78"/>
      <c r="I68" s="80" t="s">
        <v>50</v>
      </c>
      <c r="J68" s="68">
        <f>K68</f>
        <v>0</v>
      </c>
      <c r="K68" s="42">
        <f>C11*0.00021</f>
        <v>0</v>
      </c>
      <c r="L68" s="5"/>
      <c r="M68" s="5"/>
      <c r="N68" s="82"/>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row>
    <row r="69" spans="1:85" ht="18.95" hidden="1" customHeight="1" x14ac:dyDescent="0.2">
      <c r="I69" s="78"/>
      <c r="J69" s="81" t="s">
        <v>32</v>
      </c>
      <c r="K69" s="81" t="s">
        <v>33</v>
      </c>
      <c r="L69" s="78"/>
      <c r="M69" s="78"/>
      <c r="N69" s="78"/>
      <c r="O69" s="78"/>
    </row>
    <row r="70" spans="1:85" hidden="1" x14ac:dyDescent="0.2">
      <c r="J70" s="79">
        <f>IF(C20&gt;0,M56,M57)</f>
        <v>2676</v>
      </c>
      <c r="K70" s="79">
        <f>IF(C20&gt;0,L56,L57)</f>
        <v>24</v>
      </c>
      <c r="L70" s="79" t="s">
        <v>28</v>
      </c>
    </row>
    <row r="71" spans="1:85" hidden="1" x14ac:dyDescent="0.2">
      <c r="J71" s="79">
        <f>IF(C21&gt;0,M58,M59)</f>
        <v>4360</v>
      </c>
      <c r="K71" s="79">
        <f>IF(C21&gt;0,L58,L59)</f>
        <v>10</v>
      </c>
      <c r="L71" s="79" t="s">
        <v>29</v>
      </c>
    </row>
    <row r="72" spans="1:85" x14ac:dyDescent="0.2">
      <c r="J72" s="79">
        <f>IF(C21&gt;0,M60,M61)</f>
        <v>6621</v>
      </c>
      <c r="K72" s="79">
        <f>IF(C21&gt;0,L60,L61)</f>
        <v>63</v>
      </c>
      <c r="L72" s="79" t="s">
        <v>30</v>
      </c>
    </row>
    <row r="75" spans="1:85" x14ac:dyDescent="0.2">
      <c r="I75" s="80"/>
    </row>
  </sheetData>
  <sheetProtection algorithmName="SHA-512" hashValue="B80b5MidaOLbsA3GmR08TrsCRkuggrkuuJCsA1yM2KOgMUQtSMVEenNJWUOZnVcZatQ/AGSvNoXVON3nWd1XjA==" saltValue="KDmwRUxW00YkXPKYAEIBYQ==" spinCount="100000" sheet="1" selectLockedCells="1"/>
  <protectedRanges>
    <protectedRange sqref="C11 C18 C13:C15" name="Range1"/>
    <protectedRange sqref="C16:C17" name="Range1_1"/>
    <protectedRange sqref="F27" name="Range1_2"/>
  </protectedRanges>
  <mergeCells count="15">
    <mergeCell ref="A3:H3"/>
    <mergeCell ref="D9:H9"/>
    <mergeCell ref="A12:I13"/>
    <mergeCell ref="A5:H5"/>
    <mergeCell ref="A7:B7"/>
    <mergeCell ref="A9:B9"/>
    <mergeCell ref="A42:H42"/>
    <mergeCell ref="A46:H46"/>
    <mergeCell ref="A47:H48"/>
    <mergeCell ref="J52:K52"/>
    <mergeCell ref="E14:G14"/>
    <mergeCell ref="A17:H17"/>
    <mergeCell ref="D20:H23"/>
    <mergeCell ref="A30:H30"/>
    <mergeCell ref="D39:G40"/>
  </mergeCells>
  <conditionalFormatting sqref="C43">
    <cfRule type="expression" dxfId="2" priority="1">
      <formula>$J$25</formula>
    </cfRule>
  </conditionalFormatting>
  <conditionalFormatting sqref="D32">
    <cfRule type="expression" dxfId="1" priority="2">
      <formula>$J$25</formula>
    </cfRule>
  </conditionalFormatting>
  <conditionalFormatting sqref="D43:G43">
    <cfRule type="expression" dxfId="0" priority="3">
      <formula>$J$27</formula>
    </cfRule>
  </conditionalFormatting>
  <dataValidations count="1">
    <dataValidation type="list" allowBlank="1" showInputMessage="1" showErrorMessage="1" sqref="F25" xr:uid="{FFEF6867-E4C9-4442-929F-1914E17B6B57}">
      <formula1>"Yes, No"</formula1>
    </dataValidation>
  </dataValidations>
  <pageMargins left="0.74803149606299213" right="0.74803149606299213" top="0.39370078740157483" bottom="0.39370078740157483" header="0.51181102362204722" footer="0.31496062992125984"/>
  <pageSetup paperSize="407" scale="71" orientation="portrait" r:id="rId1"/>
  <headerFooter alignWithMargins="0">
    <oddFooter>&amp;LAF- CALC
Revision: 24&amp;CPage 2 of 2&amp;RLast modified: 09/03/2026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Consent Fee Calculator</vt:lpstr>
      <vt:lpstr>Amendment Fee Calculator</vt:lpstr>
      <vt:lpstr>'Amendment Fee Calculator'!Print_Area</vt:lpstr>
      <vt:lpstr>'Building Consent Fee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Laurenson</dc:creator>
  <cp:lastModifiedBy>Sina Schreiber</cp:lastModifiedBy>
  <cp:lastPrinted>2026-02-16T02:45:11Z</cp:lastPrinted>
  <dcterms:created xsi:type="dcterms:W3CDTF">2006-06-22T22:32:14Z</dcterms:created>
  <dcterms:modified xsi:type="dcterms:W3CDTF">2026-04-13T03:37:28Z</dcterms:modified>
</cp:coreProperties>
</file>